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'Sheet1'!$A$111:$AD$143</definedName>
  </definedNames>
  <calcPr fullCalcOnLoad="1"/>
</workbook>
</file>

<file path=xl/sharedStrings.xml><?xml version="1.0" encoding="utf-8"?>
<sst xmlns="http://schemas.openxmlformats.org/spreadsheetml/2006/main" count="946" uniqueCount="191">
  <si>
    <t>RESCUE FUND</t>
  </si>
  <si>
    <t>ACTUAL</t>
  </si>
  <si>
    <t>BUDGET</t>
  </si>
  <si>
    <t xml:space="preserve">ESTIMATED </t>
  </si>
  <si>
    <t xml:space="preserve">ACTUAL </t>
  </si>
  <si>
    <t>ESTIMATED</t>
  </si>
  <si>
    <t>$ CHANGE</t>
  </si>
  <si>
    <t xml:space="preserve">% CHANGE </t>
  </si>
  <si>
    <t>FY 2000</t>
  </si>
  <si>
    <t>FY 2001</t>
  </si>
  <si>
    <t>FY 2002</t>
  </si>
  <si>
    <t>FY 2003</t>
  </si>
  <si>
    <t>FY 2004</t>
  </si>
  <si>
    <t xml:space="preserve">FY 2004 </t>
  </si>
  <si>
    <t xml:space="preserve">FY 2005 </t>
  </si>
  <si>
    <t xml:space="preserve">FY 2006 </t>
  </si>
  <si>
    <t>FY 2006</t>
  </si>
  <si>
    <t xml:space="preserve">FY 2007 </t>
  </si>
  <si>
    <t xml:space="preserve">FY 2008 </t>
  </si>
  <si>
    <t>FY 2008</t>
  </si>
  <si>
    <t>FY 2009</t>
  </si>
  <si>
    <t>FY 2010</t>
  </si>
  <si>
    <t>FY 2011</t>
  </si>
  <si>
    <t>FY 2012</t>
  </si>
  <si>
    <t>FY 2013</t>
  </si>
  <si>
    <t>FY 12 to 13</t>
  </si>
  <si>
    <t>REVENUES</t>
  </si>
  <si>
    <t>R0620</t>
  </si>
  <si>
    <t>RESCUE FEES</t>
  </si>
  <si>
    <t xml:space="preserve">TOTAL RESCUE FUND REVENUES </t>
  </si>
  <si>
    <t xml:space="preserve">EXPENDITURES </t>
  </si>
  <si>
    <t>PART TIME PAYROLL</t>
  </si>
  <si>
    <t>SOCIAL SECURITY</t>
  </si>
  <si>
    <t>PERSONNEL SUBTOTAL</t>
  </si>
  <si>
    <t>CELLULAR</t>
  </si>
  <si>
    <t>DUES AND MEMBERSHIPS</t>
  </si>
  <si>
    <t>TRAINING</t>
  </si>
  <si>
    <t>PROFESSIONAL SERVICES</t>
  </si>
  <si>
    <t>VEHICLE MAINTENANCE</t>
  </si>
  <si>
    <t>RADIO MAINTENANCE</t>
  </si>
  <si>
    <t>EQUIPMENT MAINTENANCE</t>
  </si>
  <si>
    <t>PHYSICALS AND SHOTS</t>
  </si>
  <si>
    <t>MOTOR FUELS</t>
  </si>
  <si>
    <t>UNIFORMS</t>
  </si>
  <si>
    <t>MINOR EQUIPMENT</t>
  </si>
  <si>
    <t>MISCELLANEOUS SUPPLIES</t>
  </si>
  <si>
    <t>OUTLAY</t>
  </si>
  <si>
    <t>TOWN GENERAL FUND</t>
  </si>
  <si>
    <t>SUBTOTAL</t>
  </si>
  <si>
    <t>RESCUE FUND TOTAL</t>
  </si>
  <si>
    <t>SEWER FUND</t>
  </si>
  <si>
    <t>R0348</t>
  </si>
  <si>
    <t>SEWER BILLS</t>
  </si>
  <si>
    <t>R0349</t>
  </si>
  <si>
    <t>CONNECTION FEES</t>
  </si>
  <si>
    <t>R0356</t>
  </si>
  <si>
    <t>MISCELLANEOUS</t>
  </si>
  <si>
    <t>USE OF SURPLUS</t>
  </si>
  <si>
    <t>TOTAL SEWER FUND REVENUES</t>
  </si>
  <si>
    <t>EXPENDITURES</t>
  </si>
  <si>
    <t>FULL TIME PAYROLL</t>
  </si>
  <si>
    <t>OVERTIME PAYROLL</t>
  </si>
  <si>
    <t>SEWER LINE MAINTENANCE/RESERVE</t>
  </si>
  <si>
    <t>CONTINGENCY</t>
  </si>
  <si>
    <t>PWD ASSESSMENT</t>
  </si>
  <si>
    <t>ADMINISTRATIVE COSTS</t>
  </si>
  <si>
    <t>ALLOW FOR UNCOLLECTABLES</t>
  </si>
  <si>
    <t>GASOLINE</t>
  </si>
  <si>
    <t>DIESEL FUEL</t>
  </si>
  <si>
    <t>DEBT SERVICE</t>
  </si>
  <si>
    <t>SEWER FUND TOTAL</t>
  </si>
  <si>
    <t>SPURWINK CHURCH</t>
  </si>
  <si>
    <t>EST EXP.</t>
  </si>
  <si>
    <t>R0334</t>
  </si>
  <si>
    <t>RENTAL FEES</t>
  </si>
  <si>
    <t>R0434</t>
  </si>
  <si>
    <t>INTEREST</t>
  </si>
  <si>
    <t>TOTAL SPURWINK CHURCH FUND REVENUES</t>
  </si>
  <si>
    <t>TELEPHONE</t>
  </si>
  <si>
    <t>POWER</t>
  </si>
  <si>
    <t>WATER</t>
  </si>
  <si>
    <t>BUILDING MAINTENANCE</t>
  </si>
  <si>
    <t>ALARM SERVICE</t>
  </si>
  <si>
    <t>HEAT</t>
  </si>
  <si>
    <t>SPURWINK CHURCH TOTAL</t>
  </si>
  <si>
    <t>RIVERSIDE CEMETERY</t>
  </si>
  <si>
    <t>R0328</t>
  </si>
  <si>
    <t>INVESTMENT INCOME</t>
  </si>
  <si>
    <t>R0330</t>
  </si>
  <si>
    <t>LOT SALES</t>
  </si>
  <si>
    <t>R0516</t>
  </si>
  <si>
    <t>BURIAL FEES</t>
  </si>
  <si>
    <t>TOTAL RIVERSIDE CEMETERY REVENUES</t>
  </si>
  <si>
    <t>PART-TIME PAYROLL</t>
  </si>
  <si>
    <t>OVERTIME</t>
  </si>
  <si>
    <t>MARKER REPAIRS</t>
  </si>
  <si>
    <t>STONEWALL REPAIRS</t>
  </si>
  <si>
    <t>MATERIALS &amp; SUPPLIES</t>
  </si>
  <si>
    <t>BURIALS</t>
  </si>
  <si>
    <t xml:space="preserve"> -   </t>
  </si>
  <si>
    <t>LOT BUY BACK</t>
  </si>
  <si>
    <t>RIVERSIDE CEMETERY TOTAL</t>
  </si>
  <si>
    <t>FORT WILLIAMS PARK  FUND</t>
  </si>
  <si>
    <t>MASTER &amp; BUSINESS PLAN UPDATE</t>
  </si>
  <si>
    <t>MISC. PROJ. TBD BY THE FWAC</t>
  </si>
  <si>
    <t>GODDARD MANSION</t>
  </si>
  <si>
    <t>PARK BENCHES</t>
  </si>
  <si>
    <t>PLAYGROUND BRICKS</t>
  </si>
  <si>
    <t>GARDEN POND STUDY</t>
  </si>
  <si>
    <t>BATTERY BLAIR REPAIRS</t>
  </si>
  <si>
    <t>ENTRANCE ROAD GUARDRAIL EXTENSION</t>
  </si>
  <si>
    <t>PEDESTRIAN IMPROVEMENTS</t>
  </si>
  <si>
    <t>PORTLAND HEAD LIGHT</t>
  </si>
  <si>
    <t>R0555</t>
  </si>
  <si>
    <t>DONATIONS</t>
  </si>
  <si>
    <t>R0556</t>
  </si>
  <si>
    <t>MUSEUM ADMISSIONS</t>
  </si>
  <si>
    <t>R0557</t>
  </si>
  <si>
    <t>GIFT SHOP SALES</t>
  </si>
  <si>
    <t>R0558</t>
  </si>
  <si>
    <t>BINOCULARS</t>
  </si>
  <si>
    <t>R0560</t>
  </si>
  <si>
    <t xml:space="preserve">INTEREST </t>
  </si>
  <si>
    <t>ICMA DEFERRED COMPENSATION</t>
  </si>
  <si>
    <t>HEALTH INSURANCE</t>
  </si>
  <si>
    <t>PRINTING AND ADVERTSING</t>
  </si>
  <si>
    <t>POSTAGE</t>
  </si>
  <si>
    <t>TRAVEL</t>
  </si>
  <si>
    <t>CONFERENCES AND MEETINGS</t>
  </si>
  <si>
    <t>COLLECTIONS</t>
  </si>
  <si>
    <t>RESEARCH AND DEVELOPMENT</t>
  </si>
  <si>
    <t>OFFICE EQUIPMENT</t>
  </si>
  <si>
    <t>GROUNDS MAINTENANCE</t>
  </si>
  <si>
    <t>INSURANCE COVERAGES</t>
  </si>
  <si>
    <t>OFFICE SUPPLIES</t>
  </si>
  <si>
    <t>CLEANING SUPPLIES</t>
  </si>
  <si>
    <t>BOOKS</t>
  </si>
  <si>
    <t>MUSEUM DEVELOPMENT</t>
  </si>
  <si>
    <t>GIFT SHOP COSTS</t>
  </si>
  <si>
    <t>PORTLAND HEAD LIGHT TOTAL</t>
  </si>
  <si>
    <t>THOMAS JORDAN TRUST</t>
  </si>
  <si>
    <t>CLIENT ASSISTANCE/ADMIN.</t>
  </si>
  <si>
    <t>THOMAS JORDAN TOTAL</t>
  </si>
  <si>
    <t>INFRASTRUCTURE IMPROVEMENT FUND</t>
  </si>
  <si>
    <t>TOWN CENTER FIRE STATION LIGHTING</t>
  </si>
  <si>
    <t>THOMAS MEMORIAL LIBRARY PHASE II</t>
  </si>
  <si>
    <t>LIBRARY LIGHTING UPGRADE</t>
  </si>
  <si>
    <t>POOL DECTRON UNIT REPAIRS</t>
  </si>
  <si>
    <t>POLICE SHELVING</t>
  </si>
  <si>
    <t>INFRASTRUCTURE FUND TOTAL</t>
  </si>
  <si>
    <t>GF</t>
  </si>
  <si>
    <t>CARRY FORWARD FUNDING FOR CIP</t>
  </si>
  <si>
    <t>SF</t>
  </si>
  <si>
    <t xml:space="preserve">TOTAL SPECIAL FUNDS </t>
  </si>
  <si>
    <t>CT</t>
  </si>
  <si>
    <t>CUMBERLAND COUNTY TAX ASSESSMENT</t>
  </si>
  <si>
    <t>HE</t>
  </si>
  <si>
    <t>HOMESTEAD EXEMPTION</t>
  </si>
  <si>
    <t>TOTAL SPECIAL FUNDS</t>
  </si>
  <si>
    <t xml:space="preserve">GRAND TOTAL </t>
  </si>
  <si>
    <t xml:space="preserve">RO337 </t>
  </si>
  <si>
    <t>OFFICERS ROW RENTALS</t>
  </si>
  <si>
    <t>RO500</t>
  </si>
  <si>
    <t>BINOCULAR REVENUE</t>
  </si>
  <si>
    <t>RO508</t>
  </si>
  <si>
    <t>CEREMONY FEES</t>
  </si>
  <si>
    <t>RO510</t>
  </si>
  <si>
    <t>PICNIC SHELTER, BANDSTAND &amp; GAZEBO</t>
  </si>
  <si>
    <t>RO511</t>
  </si>
  <si>
    <t>SITE FEES</t>
  </si>
  <si>
    <t>RO603</t>
  </si>
  <si>
    <t>BENCH DONATIONS</t>
  </si>
  <si>
    <t>RO700</t>
  </si>
  <si>
    <t xml:space="preserve">FW CONCESSIONS </t>
  </si>
  <si>
    <t>RO800</t>
  </si>
  <si>
    <t>BUS/TROLLEY REVENUES</t>
  </si>
  <si>
    <t>RO900</t>
  </si>
  <si>
    <t>FWP DONATION BOXES</t>
  </si>
  <si>
    <t>TOTAL FORT WILLIAMS PARK REVENUES</t>
  </si>
  <si>
    <t>BATTERY BLAIR FEASIBILITY STUDY</t>
  </si>
  <si>
    <t>CLIFF WALK SAFETY IMPROVEMENTS</t>
  </si>
  <si>
    <t>SHIP COVE PARKING IMPROVEMENTS</t>
  </si>
  <si>
    <t>PICNIC AREA SLAB REHABILITATION</t>
  </si>
  <si>
    <t>POWERS ROAD/SHIP COVE IMPROV.</t>
  </si>
  <si>
    <t>GENERAL FUND CONTRIBUTION</t>
  </si>
  <si>
    <t>FORT WILLIAMS PARK CAPITAL TOTAL</t>
  </si>
  <si>
    <t xml:space="preserve">TOTAL  FUND REVENUES </t>
  </si>
  <si>
    <t>TOWN CENTER LIGHT FIXTURES REP</t>
  </si>
  <si>
    <t xml:space="preserve">TOWN CENTER FIRE STATION </t>
  </si>
  <si>
    <t xml:space="preserve">PERPETUAL CARE FUND </t>
  </si>
  <si>
    <t xml:space="preserve">CAPITAL FUND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</si>
</sst>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2" fillId="2" borderId="1" xfId="15" applyNumberFormat="1" applyFont="1" applyFill="1" applyBorder="1" applyAlignment="1">
      <alignment horizontal="center"/>
    </xf>
    <xf numFmtId="164" fontId="2" fillId="2" borderId="2" xfId="15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64" fontId="2" fillId="3" borderId="1" xfId="15" applyNumberFormat="1" applyFont="1" applyFill="1" applyBorder="1" applyAlignment="1">
      <alignment horizontal="center"/>
    </xf>
    <xf numFmtId="164" fontId="2" fillId="3" borderId="2" xfId="15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  <xf numFmtId="166" fontId="0" fillId="0" borderId="2" xfId="21" applyNumberFormat="1" applyFont="1" applyBorder="1" applyAlignment="1">
      <alignment/>
    </xf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6" fontId="2" fillId="0" borderId="2" xfId="21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37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3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6" fontId="1" fillId="0" borderId="1" xfId="21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164" fontId="3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64" fontId="0" fillId="3" borderId="1" xfId="15" applyNumberFormat="1" applyFont="1" applyFill="1" applyBorder="1" applyAlignment="1">
      <alignment horizontal="center"/>
    </xf>
    <xf numFmtId="166" fontId="0" fillId="3" borderId="2" xfId="21" applyNumberFormat="1" applyFont="1" applyFill="1" applyBorder="1" applyAlignment="1">
      <alignment horizontal="center"/>
    </xf>
    <xf numFmtId="166" fontId="2" fillId="3" borderId="2" xfId="21" applyNumberFormat="1" applyFont="1" applyFill="1" applyBorder="1" applyAlignment="1">
      <alignment horizontal="center"/>
    </xf>
    <xf numFmtId="164" fontId="2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3" fillId="0" borderId="1" xfId="15" applyNumberFormat="1" applyFont="1" applyBorder="1" applyAlignment="1">
      <alignment horizontal="right"/>
    </xf>
    <xf numFmtId="1" fontId="1" fillId="0" borderId="1" xfId="15" applyNumberFormat="1" applyFont="1" applyBorder="1" applyAlignment="1">
      <alignment horizontal="right"/>
    </xf>
    <xf numFmtId="166" fontId="3" fillId="0" borderId="1" xfId="0" applyNumberFormat="1" applyFont="1" applyBorder="1" applyAlignment="1">
      <alignment/>
    </xf>
    <xf numFmtId="165" fontId="0" fillId="0" borderId="1" xfId="17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64" fontId="1" fillId="2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 horizontal="center"/>
    </xf>
    <xf numFmtId="164" fontId="2" fillId="0" borderId="2" xfId="15" applyNumberFormat="1" applyFont="1" applyFill="1" applyBorder="1" applyAlignment="1">
      <alignment horizontal="center"/>
    </xf>
    <xf numFmtId="164" fontId="0" fillId="0" borderId="1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9" fontId="2" fillId="0" borderId="2" xfId="21" applyFont="1" applyBorder="1" applyAlignment="1">
      <alignment/>
    </xf>
    <xf numFmtId="165" fontId="2" fillId="0" borderId="1" xfId="17" applyNumberFormat="1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2" fillId="0" borderId="1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0" fillId="0" borderId="1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0" fillId="0" borderId="0" xfId="15" applyNumberFormat="1" applyFont="1" applyAlignment="1">
      <alignment/>
    </xf>
    <xf numFmtId="166" fontId="0" fillId="0" borderId="0" xfId="21" applyNumberFormat="1" applyFont="1" applyAlignment="1">
      <alignment/>
    </xf>
    <xf numFmtId="41" fontId="0" fillId="0" borderId="0" xfId="0" applyNumberFormat="1" applyFont="1" applyFill="1" applyAlignment="1">
      <alignment horizontal="center"/>
    </xf>
    <xf numFmtId="41" fontId="0" fillId="0" borderId="0" xfId="15" applyNumberFormat="1" applyFont="1" applyAlignment="1">
      <alignment horizontal="center"/>
    </xf>
    <xf numFmtId="166" fontId="0" fillId="0" borderId="0" xfId="21" applyNumberFormat="1" applyFont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2" fillId="0" borderId="0" xfId="15" applyNumberFormat="1" applyFont="1" applyAlignment="1">
      <alignment horizontal="center"/>
    </xf>
    <xf numFmtId="166" fontId="2" fillId="0" borderId="0" xfId="21" applyNumberFormat="1" applyFont="1" applyAlignment="1">
      <alignment horizontal="center"/>
    </xf>
    <xf numFmtId="41" fontId="0" fillId="0" borderId="0" xfId="17" applyNumberFormat="1" applyFont="1" applyAlignment="1">
      <alignment horizontal="center"/>
    </xf>
    <xf numFmtId="4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 horizontal="center"/>
    </xf>
    <xf numFmtId="44" fontId="2" fillId="0" borderId="0" xfId="17" applyFont="1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3"/>
  <sheetViews>
    <sheetView tabSelected="1" workbookViewId="0" topLeftCell="A100">
      <selection activeCell="Y114" sqref="Y114:AD124"/>
    </sheetView>
  </sheetViews>
  <sheetFormatPr defaultColWidth="9.140625" defaultRowHeight="12.75"/>
  <cols>
    <col min="1" max="1" width="7.28125" style="0" bestFit="1" customWidth="1"/>
    <col min="2" max="2" width="43.28125" style="0" bestFit="1" customWidth="1"/>
    <col min="3" max="24" width="9.140625" style="0" hidden="1" customWidth="1"/>
    <col min="25" max="25" width="11.28125" style="0" bestFit="1" customWidth="1"/>
    <col min="26" max="26" width="13.00390625" style="0" bestFit="1" customWidth="1"/>
    <col min="27" max="27" width="12.8515625" style="0" bestFit="1" customWidth="1"/>
    <col min="28" max="28" width="11.28125" style="0" bestFit="1" customWidth="1"/>
    <col min="29" max="29" width="11.8515625" style="0" bestFit="1" customWidth="1"/>
    <col min="30" max="30" width="12.57421875" style="0" bestFit="1" customWidth="1"/>
  </cols>
  <sheetData>
    <row r="1" spans="1:30" ht="12.75">
      <c r="A1" s="1">
        <v>735</v>
      </c>
      <c r="B1" s="2" t="s">
        <v>0</v>
      </c>
      <c r="C1" s="3" t="s">
        <v>1</v>
      </c>
      <c r="D1" s="4" t="s">
        <v>2</v>
      </c>
      <c r="E1" s="4" t="s">
        <v>1</v>
      </c>
      <c r="F1" s="1" t="s">
        <v>2</v>
      </c>
      <c r="G1" s="1" t="s">
        <v>1</v>
      </c>
      <c r="H1" s="1" t="s">
        <v>2</v>
      </c>
      <c r="I1" s="4" t="s">
        <v>1</v>
      </c>
      <c r="J1" s="4" t="s">
        <v>2</v>
      </c>
      <c r="K1" s="4" t="s">
        <v>1</v>
      </c>
      <c r="L1" s="4" t="s">
        <v>2</v>
      </c>
      <c r="M1" s="4" t="s">
        <v>1</v>
      </c>
      <c r="N1" s="4" t="s">
        <v>2</v>
      </c>
      <c r="O1" s="4" t="s">
        <v>1</v>
      </c>
      <c r="P1" s="4" t="s">
        <v>2</v>
      </c>
      <c r="Q1" s="4" t="s">
        <v>1</v>
      </c>
      <c r="R1" s="4" t="s">
        <v>2</v>
      </c>
      <c r="S1" s="4" t="s">
        <v>3</v>
      </c>
      <c r="T1" s="4" t="s">
        <v>2</v>
      </c>
      <c r="U1" s="4" t="s">
        <v>4</v>
      </c>
      <c r="V1" s="4" t="s">
        <v>2</v>
      </c>
      <c r="W1" s="4" t="s">
        <v>4</v>
      </c>
      <c r="X1" s="4" t="s">
        <v>2</v>
      </c>
      <c r="Y1" s="4" t="s">
        <v>1</v>
      </c>
      <c r="Z1" s="4" t="s">
        <v>2</v>
      </c>
      <c r="AA1" s="4" t="s">
        <v>5</v>
      </c>
      <c r="AB1" s="4" t="s">
        <v>2</v>
      </c>
      <c r="AC1" s="4" t="s">
        <v>6</v>
      </c>
      <c r="AD1" s="5" t="s">
        <v>7</v>
      </c>
    </row>
    <row r="2" spans="1:30" ht="12.75">
      <c r="A2" s="1"/>
      <c r="B2" s="2"/>
      <c r="C2" s="3" t="s">
        <v>8</v>
      </c>
      <c r="D2" s="4" t="s">
        <v>9</v>
      </c>
      <c r="E2" s="4" t="s">
        <v>9</v>
      </c>
      <c r="F2" s="1" t="s">
        <v>10</v>
      </c>
      <c r="G2" s="1" t="s">
        <v>10</v>
      </c>
      <c r="H2" s="1" t="s">
        <v>11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20</v>
      </c>
      <c r="V2" s="4" t="s">
        <v>21</v>
      </c>
      <c r="W2" s="4" t="s">
        <v>21</v>
      </c>
      <c r="X2" s="4" t="s">
        <v>22</v>
      </c>
      <c r="Y2" s="4" t="s">
        <v>22</v>
      </c>
      <c r="Z2" s="4" t="s">
        <v>23</v>
      </c>
      <c r="AA2" s="4" t="s">
        <v>23</v>
      </c>
      <c r="AB2" s="4" t="s">
        <v>24</v>
      </c>
      <c r="AC2" s="4" t="s">
        <v>25</v>
      </c>
      <c r="AD2" s="5" t="s">
        <v>25</v>
      </c>
    </row>
    <row r="3" spans="1:30" ht="12.75">
      <c r="A3" s="6"/>
      <c r="B3" s="7" t="s">
        <v>26</v>
      </c>
      <c r="C3" s="8"/>
      <c r="D3" s="9"/>
      <c r="E3" s="8"/>
      <c r="F3" s="6"/>
      <c r="G3" s="6"/>
      <c r="H3" s="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</row>
    <row r="4" spans="1:30" ht="12.75">
      <c r="A4" s="12" t="s">
        <v>27</v>
      </c>
      <c r="B4" s="7" t="s">
        <v>28</v>
      </c>
      <c r="C4" s="8"/>
      <c r="D4" s="9"/>
      <c r="E4" s="8"/>
      <c r="F4" s="6"/>
      <c r="G4" s="6"/>
      <c r="H4" s="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164943</v>
      </c>
      <c r="V4" s="10">
        <v>180000</v>
      </c>
      <c r="W4" s="10">
        <v>186450</v>
      </c>
      <c r="X4" s="10">
        <v>170000</v>
      </c>
      <c r="Y4" s="10">
        <v>153908</v>
      </c>
      <c r="Z4" s="10">
        <v>170000</v>
      </c>
      <c r="AA4" s="10">
        <v>170000</v>
      </c>
      <c r="AB4" s="10">
        <v>170000</v>
      </c>
      <c r="AC4" s="13">
        <f aca="true" t="shared" si="0" ref="AC4:AC27">SUM(AB4-Z4)</f>
        <v>0</v>
      </c>
      <c r="AD4" s="14">
        <f>SUM(AC4/Z4)</f>
        <v>0</v>
      </c>
    </row>
    <row r="5" spans="1:30" ht="12.75">
      <c r="A5" s="6"/>
      <c r="B5" s="7" t="s">
        <v>29</v>
      </c>
      <c r="C5" s="15"/>
      <c r="D5" s="16"/>
      <c r="E5" s="15"/>
      <c r="F5" s="6"/>
      <c r="G5" s="6"/>
      <c r="H5" s="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v>164943</v>
      </c>
      <c r="V5" s="10">
        <v>180000</v>
      </c>
      <c r="W5" s="10">
        <v>186450</v>
      </c>
      <c r="X5" s="10">
        <v>170000</v>
      </c>
      <c r="Y5" s="10">
        <v>153908</v>
      </c>
      <c r="Z5" s="10">
        <v>170000</v>
      </c>
      <c r="AA5" s="10">
        <v>170000</v>
      </c>
      <c r="AB5" s="10">
        <v>170000</v>
      </c>
      <c r="AC5" s="17">
        <f t="shared" si="0"/>
        <v>0</v>
      </c>
      <c r="AD5" s="18">
        <f>SUM(AC5/Z5)</f>
        <v>0</v>
      </c>
    </row>
    <row r="6" spans="1:30" ht="12.75">
      <c r="A6" s="6"/>
      <c r="B6" s="7"/>
      <c r="C6" s="8"/>
      <c r="D6" s="9"/>
      <c r="E6" s="8"/>
      <c r="F6" s="6"/>
      <c r="G6" s="6"/>
      <c r="H6" s="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3"/>
      <c r="AD6" s="14"/>
    </row>
    <row r="7" spans="1:30" ht="12.75">
      <c r="A7" s="6"/>
      <c r="B7" s="7" t="s">
        <v>30</v>
      </c>
      <c r="C7" s="8"/>
      <c r="D7" s="9"/>
      <c r="E7" s="8"/>
      <c r="F7" s="6"/>
      <c r="G7" s="6"/>
      <c r="H7" s="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3"/>
      <c r="AD7" s="14"/>
    </row>
    <row r="8" spans="1:30" ht="12.75">
      <c r="A8" s="19">
        <v>1002</v>
      </c>
      <c r="B8" s="20" t="s">
        <v>31</v>
      </c>
      <c r="C8" s="21"/>
      <c r="D8" s="22"/>
      <c r="E8" s="21"/>
      <c r="F8" s="23">
        <v>45469</v>
      </c>
      <c r="G8" s="23">
        <v>57661</v>
      </c>
      <c r="H8" s="23">
        <v>65000</v>
      </c>
      <c r="I8" s="23">
        <v>65000</v>
      </c>
      <c r="J8" s="23">
        <v>67000</v>
      </c>
      <c r="K8" s="23">
        <v>51749</v>
      </c>
      <c r="L8" s="23">
        <v>75000</v>
      </c>
      <c r="M8" s="24">
        <v>68282</v>
      </c>
      <c r="N8" s="25">
        <v>77250</v>
      </c>
      <c r="O8" s="25">
        <v>71996</v>
      </c>
      <c r="P8" s="25">
        <v>79500</v>
      </c>
      <c r="Q8" s="25">
        <v>62177</v>
      </c>
      <c r="R8" s="25">
        <v>89000</v>
      </c>
      <c r="S8" s="25">
        <v>110600</v>
      </c>
      <c r="T8" s="25">
        <v>110600</v>
      </c>
      <c r="U8" s="25">
        <v>110600</v>
      </c>
      <c r="V8" s="25">
        <v>81600</v>
      </c>
      <c r="W8" s="25">
        <v>73648</v>
      </c>
      <c r="X8" s="25">
        <v>81600</v>
      </c>
      <c r="Y8" s="25">
        <v>63552</v>
      </c>
      <c r="Z8" s="26">
        <v>83250</v>
      </c>
      <c r="AA8" s="26">
        <v>83250</v>
      </c>
      <c r="AB8" s="26">
        <v>158800</v>
      </c>
      <c r="AC8" s="13">
        <f t="shared" si="0"/>
        <v>75550</v>
      </c>
      <c r="AD8" s="14">
        <f aca="true" t="shared" si="1" ref="AD8:AD27">SUM(AC8/Z8)</f>
        <v>0.9075075075075075</v>
      </c>
    </row>
    <row r="9" spans="1:30" ht="12.75">
      <c r="A9" s="19">
        <v>1020</v>
      </c>
      <c r="B9" s="20" t="s">
        <v>32</v>
      </c>
      <c r="C9" s="21"/>
      <c r="D9" s="22"/>
      <c r="E9" s="21"/>
      <c r="F9" s="23">
        <v>3478</v>
      </c>
      <c r="G9" s="23">
        <v>170</v>
      </c>
      <c r="H9" s="23">
        <v>4972</v>
      </c>
      <c r="I9" s="23">
        <v>4972</v>
      </c>
      <c r="J9" s="23">
        <v>5126</v>
      </c>
      <c r="K9" s="23">
        <v>362</v>
      </c>
      <c r="L9" s="23">
        <v>5890</v>
      </c>
      <c r="M9" s="24">
        <v>1361</v>
      </c>
      <c r="N9" s="25">
        <v>6082</v>
      </c>
      <c r="O9" s="25">
        <v>2551</v>
      </c>
      <c r="P9" s="25">
        <v>6000</v>
      </c>
      <c r="Q9" s="25">
        <v>3035</v>
      </c>
      <c r="R9" s="25">
        <v>6800</v>
      </c>
      <c r="S9" s="25">
        <v>6800</v>
      </c>
      <c r="T9" s="25">
        <v>6800</v>
      </c>
      <c r="U9" s="25">
        <v>6800</v>
      </c>
      <c r="V9" s="25">
        <v>6800</v>
      </c>
      <c r="W9" s="25">
        <v>5204</v>
      </c>
      <c r="X9" s="25">
        <v>6800</v>
      </c>
      <c r="Y9" s="25">
        <v>6800</v>
      </c>
      <c r="Z9" s="26">
        <v>6800</v>
      </c>
      <c r="AA9" s="26">
        <v>6800</v>
      </c>
      <c r="AB9" s="26">
        <v>12150</v>
      </c>
      <c r="AC9" s="13">
        <f t="shared" si="0"/>
        <v>5350</v>
      </c>
      <c r="AD9" s="14">
        <f t="shared" si="1"/>
        <v>0.7867647058823529</v>
      </c>
    </row>
    <row r="10" spans="1:30" ht="12.75">
      <c r="A10" s="27"/>
      <c r="B10" s="20" t="s">
        <v>33</v>
      </c>
      <c r="C10" s="28"/>
      <c r="D10" s="29"/>
      <c r="E10" s="28"/>
      <c r="F10" s="30">
        <f aca="true" t="shared" si="2" ref="F10:N10">SUM(F8:F9)</f>
        <v>48947</v>
      </c>
      <c r="G10" s="30">
        <f t="shared" si="2"/>
        <v>57831</v>
      </c>
      <c r="H10" s="30">
        <f t="shared" si="2"/>
        <v>69972</v>
      </c>
      <c r="I10" s="30">
        <f t="shared" si="2"/>
        <v>69972</v>
      </c>
      <c r="J10" s="30">
        <f t="shared" si="2"/>
        <v>72126</v>
      </c>
      <c r="K10" s="30">
        <f t="shared" si="2"/>
        <v>52111</v>
      </c>
      <c r="L10" s="30">
        <f t="shared" si="2"/>
        <v>80890</v>
      </c>
      <c r="M10" s="30">
        <f t="shared" si="2"/>
        <v>69643</v>
      </c>
      <c r="N10" s="30">
        <f t="shared" si="2"/>
        <v>83332</v>
      </c>
      <c r="O10" s="30">
        <f aca="true" t="shared" si="3" ref="O10:V10">SUM(O8:O9)</f>
        <v>74547</v>
      </c>
      <c r="P10" s="30">
        <f t="shared" si="3"/>
        <v>85500</v>
      </c>
      <c r="Q10" s="30">
        <f t="shared" si="3"/>
        <v>65212</v>
      </c>
      <c r="R10" s="30">
        <f t="shared" si="3"/>
        <v>95800</v>
      </c>
      <c r="S10" s="30">
        <f t="shared" si="3"/>
        <v>117400</v>
      </c>
      <c r="T10" s="30">
        <f t="shared" si="3"/>
        <v>117400</v>
      </c>
      <c r="U10" s="30">
        <f t="shared" si="3"/>
        <v>117400</v>
      </c>
      <c r="V10" s="30">
        <f t="shared" si="3"/>
        <v>88400</v>
      </c>
      <c r="W10" s="30">
        <f>SUM(W8:W9)</f>
        <v>78852</v>
      </c>
      <c r="X10" s="30">
        <f>SUM(X8:X9)</f>
        <v>88400</v>
      </c>
      <c r="Y10" s="30">
        <f>SUM(Y8:Y9)</f>
        <v>70352</v>
      </c>
      <c r="Z10" s="31">
        <v>90050</v>
      </c>
      <c r="AA10" s="31">
        <v>90050</v>
      </c>
      <c r="AB10" s="31">
        <f>SUM(AB8:AB9)</f>
        <v>170950</v>
      </c>
      <c r="AC10" s="17">
        <f t="shared" si="0"/>
        <v>80900</v>
      </c>
      <c r="AD10" s="18">
        <f t="shared" si="1"/>
        <v>0.8983897834536368</v>
      </c>
    </row>
    <row r="11" spans="1:30" ht="12.75">
      <c r="A11" s="19"/>
      <c r="B11" s="20"/>
      <c r="C11" s="21"/>
      <c r="D11" s="22"/>
      <c r="E11" s="21"/>
      <c r="F11" s="23"/>
      <c r="G11" s="23"/>
      <c r="H11" s="23"/>
      <c r="I11" s="23"/>
      <c r="J11" s="23"/>
      <c r="K11" s="23"/>
      <c r="L11" s="23"/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1"/>
      <c r="AA11" s="21"/>
      <c r="AB11" s="21"/>
      <c r="AC11" s="13">
        <f t="shared" si="0"/>
        <v>0</v>
      </c>
      <c r="AD11" s="14"/>
    </row>
    <row r="12" spans="1:30" ht="12.75">
      <c r="A12" s="19">
        <v>2000</v>
      </c>
      <c r="B12" s="20" t="s">
        <v>34</v>
      </c>
      <c r="C12" s="21"/>
      <c r="D12" s="22"/>
      <c r="E12" s="21"/>
      <c r="F12" s="23">
        <v>300</v>
      </c>
      <c r="G12" s="23">
        <v>303</v>
      </c>
      <c r="H12" s="23">
        <v>600</v>
      </c>
      <c r="I12" s="23">
        <v>400</v>
      </c>
      <c r="J12" s="23">
        <v>400</v>
      </c>
      <c r="K12" s="23">
        <v>311</v>
      </c>
      <c r="L12" s="23">
        <v>400</v>
      </c>
      <c r="M12" s="24">
        <v>353</v>
      </c>
      <c r="N12" s="25">
        <v>400</v>
      </c>
      <c r="O12" s="25">
        <v>356</v>
      </c>
      <c r="P12" s="25">
        <v>400</v>
      </c>
      <c r="Q12" s="25">
        <v>326</v>
      </c>
      <c r="R12" s="25">
        <v>450</v>
      </c>
      <c r="S12" s="25">
        <v>550</v>
      </c>
      <c r="T12" s="25">
        <v>550</v>
      </c>
      <c r="U12" s="25">
        <v>550</v>
      </c>
      <c r="V12" s="25">
        <v>650</v>
      </c>
      <c r="W12" s="25">
        <v>615</v>
      </c>
      <c r="X12" s="25">
        <v>650</v>
      </c>
      <c r="Y12" s="25">
        <v>791</v>
      </c>
      <c r="Z12" s="21">
        <v>650</v>
      </c>
      <c r="AA12" s="21">
        <v>650</v>
      </c>
      <c r="AB12" s="21">
        <v>650</v>
      </c>
      <c r="AC12" s="13">
        <f t="shared" si="0"/>
        <v>0</v>
      </c>
      <c r="AD12" s="14">
        <f t="shared" si="1"/>
        <v>0</v>
      </c>
    </row>
    <row r="13" spans="1:30" ht="12.75">
      <c r="A13" s="19">
        <v>2007</v>
      </c>
      <c r="B13" s="20" t="s">
        <v>35</v>
      </c>
      <c r="C13" s="21"/>
      <c r="D13" s="22"/>
      <c r="E13" s="21"/>
      <c r="F13" s="23">
        <v>1200</v>
      </c>
      <c r="G13" s="23">
        <v>1104</v>
      </c>
      <c r="H13" s="23">
        <v>1500</v>
      </c>
      <c r="I13" s="23">
        <v>1500</v>
      </c>
      <c r="J13" s="23">
        <v>1800</v>
      </c>
      <c r="K13" s="23">
        <v>878</v>
      </c>
      <c r="L13" s="23">
        <v>1800</v>
      </c>
      <c r="M13" s="24">
        <v>1116</v>
      </c>
      <c r="N13" s="25">
        <v>1800</v>
      </c>
      <c r="O13" s="25">
        <v>1146</v>
      </c>
      <c r="P13" s="25">
        <v>2100</v>
      </c>
      <c r="Q13" s="25">
        <v>1243</v>
      </c>
      <c r="R13" s="25">
        <v>2100</v>
      </c>
      <c r="S13" s="25">
        <v>2500</v>
      </c>
      <c r="T13" s="25">
        <v>2500</v>
      </c>
      <c r="U13" s="25">
        <v>2500</v>
      </c>
      <c r="V13" s="25">
        <v>2700</v>
      </c>
      <c r="W13" s="25">
        <v>1733</v>
      </c>
      <c r="X13" s="25">
        <v>2700</v>
      </c>
      <c r="Y13" s="25">
        <v>1667</v>
      </c>
      <c r="Z13" s="26">
        <v>2700</v>
      </c>
      <c r="AA13" s="26">
        <v>2700</v>
      </c>
      <c r="AB13" s="26">
        <v>2700</v>
      </c>
      <c r="AC13" s="13">
        <f t="shared" si="0"/>
        <v>0</v>
      </c>
      <c r="AD13" s="14">
        <f t="shared" si="1"/>
        <v>0</v>
      </c>
    </row>
    <row r="14" spans="1:30" ht="12.75">
      <c r="A14" s="19">
        <v>2008</v>
      </c>
      <c r="B14" s="20" t="s">
        <v>36</v>
      </c>
      <c r="C14" s="21"/>
      <c r="D14" s="22"/>
      <c r="E14" s="21"/>
      <c r="F14" s="23">
        <v>5000</v>
      </c>
      <c r="G14" s="23">
        <v>6112</v>
      </c>
      <c r="H14" s="23">
        <v>6000</v>
      </c>
      <c r="I14" s="23">
        <v>6000</v>
      </c>
      <c r="J14" s="23">
        <v>6500</v>
      </c>
      <c r="K14" s="23">
        <v>2318</v>
      </c>
      <c r="L14" s="23">
        <v>7000</v>
      </c>
      <c r="M14" s="24">
        <v>2562</v>
      </c>
      <c r="N14" s="25">
        <v>7000</v>
      </c>
      <c r="O14" s="25">
        <v>4951</v>
      </c>
      <c r="P14" s="25">
        <v>7000</v>
      </c>
      <c r="Q14" s="25">
        <v>2081</v>
      </c>
      <c r="R14" s="25">
        <v>6000</v>
      </c>
      <c r="S14" s="25">
        <v>7000</v>
      </c>
      <c r="T14" s="25">
        <v>7000</v>
      </c>
      <c r="U14" s="25">
        <v>7000</v>
      </c>
      <c r="V14" s="25">
        <v>8000</v>
      </c>
      <c r="W14" s="25">
        <v>5420</v>
      </c>
      <c r="X14" s="25">
        <v>8000</v>
      </c>
      <c r="Y14" s="25">
        <v>6820</v>
      </c>
      <c r="Z14" s="26">
        <v>8000</v>
      </c>
      <c r="AA14" s="26">
        <v>8000</v>
      </c>
      <c r="AB14" s="26">
        <v>8000</v>
      </c>
      <c r="AC14" s="13">
        <f t="shared" si="0"/>
        <v>0</v>
      </c>
      <c r="AD14" s="14">
        <f t="shared" si="1"/>
        <v>0</v>
      </c>
    </row>
    <row r="15" spans="1:30" ht="12.75">
      <c r="A15" s="19">
        <v>2010</v>
      </c>
      <c r="B15" s="20" t="s">
        <v>37</v>
      </c>
      <c r="C15" s="21"/>
      <c r="D15" s="22"/>
      <c r="E15" s="21"/>
      <c r="F15" s="23">
        <v>0</v>
      </c>
      <c r="G15" s="23">
        <v>10963</v>
      </c>
      <c r="H15" s="23">
        <v>12000</v>
      </c>
      <c r="I15" s="23">
        <v>12000</v>
      </c>
      <c r="J15" s="23">
        <v>12000</v>
      </c>
      <c r="K15" s="23">
        <v>20632</v>
      </c>
      <c r="L15" s="23">
        <v>18000</v>
      </c>
      <c r="M15" s="24">
        <v>21162</v>
      </c>
      <c r="N15" s="25">
        <v>21000</v>
      </c>
      <c r="O15" s="25">
        <v>22129</v>
      </c>
      <c r="P15" s="25">
        <v>24000</v>
      </c>
      <c r="Q15" s="25">
        <v>16213</v>
      </c>
      <c r="R15" s="25">
        <v>25000</v>
      </c>
      <c r="S15" s="25">
        <v>25000</v>
      </c>
      <c r="T15" s="25">
        <v>25000</v>
      </c>
      <c r="U15" s="25">
        <v>25000</v>
      </c>
      <c r="V15" s="25">
        <v>26000</v>
      </c>
      <c r="W15" s="25">
        <v>22959</v>
      </c>
      <c r="X15" s="25">
        <v>26000</v>
      </c>
      <c r="Y15" s="25">
        <v>15428</v>
      </c>
      <c r="Z15" s="26">
        <v>25000</v>
      </c>
      <c r="AA15" s="26">
        <v>25000</v>
      </c>
      <c r="AB15" s="26">
        <v>25000</v>
      </c>
      <c r="AC15" s="13">
        <f t="shared" si="0"/>
        <v>0</v>
      </c>
      <c r="AD15" s="14">
        <f t="shared" si="1"/>
        <v>0</v>
      </c>
    </row>
    <row r="16" spans="1:30" ht="12.75">
      <c r="A16" s="19">
        <v>2032</v>
      </c>
      <c r="B16" s="20" t="s">
        <v>38</v>
      </c>
      <c r="C16" s="21"/>
      <c r="D16" s="22"/>
      <c r="E16" s="21"/>
      <c r="F16" s="23">
        <v>6000</v>
      </c>
      <c r="G16" s="23">
        <v>6872</v>
      </c>
      <c r="H16" s="23">
        <v>6500</v>
      </c>
      <c r="I16" s="23">
        <v>6000</v>
      </c>
      <c r="J16" s="23">
        <v>6000</v>
      </c>
      <c r="K16" s="23">
        <v>1914</v>
      </c>
      <c r="L16" s="23">
        <v>5000</v>
      </c>
      <c r="M16" s="24">
        <v>1335</v>
      </c>
      <c r="N16" s="25">
        <v>4500</v>
      </c>
      <c r="O16" s="25">
        <v>2116</v>
      </c>
      <c r="P16" s="25">
        <v>3000</v>
      </c>
      <c r="Q16" s="25">
        <v>2878</v>
      </c>
      <c r="R16" s="25">
        <v>4000</v>
      </c>
      <c r="S16" s="25">
        <v>4000</v>
      </c>
      <c r="T16" s="25">
        <v>4000</v>
      </c>
      <c r="U16" s="25">
        <v>4000</v>
      </c>
      <c r="V16" s="25">
        <v>4500</v>
      </c>
      <c r="W16" s="25">
        <v>3355</v>
      </c>
      <c r="X16" s="25">
        <v>4500</v>
      </c>
      <c r="Y16" s="25">
        <v>3162</v>
      </c>
      <c r="Z16" s="26">
        <v>4500</v>
      </c>
      <c r="AA16" s="26">
        <v>4500</v>
      </c>
      <c r="AB16" s="26">
        <v>4500</v>
      </c>
      <c r="AC16" s="13">
        <f t="shared" si="0"/>
        <v>0</v>
      </c>
      <c r="AD16" s="14">
        <f t="shared" si="1"/>
        <v>0</v>
      </c>
    </row>
    <row r="17" spans="1:30" ht="12.75">
      <c r="A17" s="19">
        <v>2033</v>
      </c>
      <c r="B17" s="20" t="s">
        <v>39</v>
      </c>
      <c r="C17" s="21"/>
      <c r="D17" s="22"/>
      <c r="E17" s="21"/>
      <c r="F17" s="23">
        <v>9500</v>
      </c>
      <c r="G17" s="23">
        <v>8075</v>
      </c>
      <c r="H17" s="23">
        <v>10000</v>
      </c>
      <c r="I17" s="23">
        <v>9000</v>
      </c>
      <c r="J17" s="23">
        <v>9000</v>
      </c>
      <c r="K17" s="23">
        <v>7724</v>
      </c>
      <c r="L17" s="23">
        <v>9000</v>
      </c>
      <c r="M17" s="24">
        <v>7968</v>
      </c>
      <c r="N17" s="25">
        <v>9000</v>
      </c>
      <c r="O17" s="25">
        <v>3939</v>
      </c>
      <c r="P17" s="25">
        <v>6000</v>
      </c>
      <c r="Q17" s="25">
        <v>5224</v>
      </c>
      <c r="R17" s="25">
        <v>7300</v>
      </c>
      <c r="S17" s="25">
        <v>9000</v>
      </c>
      <c r="T17" s="25">
        <v>9000</v>
      </c>
      <c r="U17" s="25">
        <v>9000</v>
      </c>
      <c r="V17" s="25">
        <v>7300</v>
      </c>
      <c r="W17" s="25">
        <v>5232</v>
      </c>
      <c r="X17" s="25">
        <v>7300</v>
      </c>
      <c r="Y17" s="25">
        <v>7035</v>
      </c>
      <c r="Z17" s="26">
        <v>7300</v>
      </c>
      <c r="AA17" s="26">
        <v>7300</v>
      </c>
      <c r="AB17" s="26">
        <v>7300</v>
      </c>
      <c r="AC17" s="13">
        <f t="shared" si="0"/>
        <v>0</v>
      </c>
      <c r="AD17" s="14">
        <f t="shared" si="1"/>
        <v>0</v>
      </c>
    </row>
    <row r="18" spans="1:30" ht="12.75">
      <c r="A18" s="19">
        <v>2034</v>
      </c>
      <c r="B18" s="20" t="s">
        <v>40</v>
      </c>
      <c r="C18" s="21"/>
      <c r="D18" s="22"/>
      <c r="E18" s="21"/>
      <c r="F18" s="23">
        <v>8800</v>
      </c>
      <c r="G18" s="23">
        <v>6891</v>
      </c>
      <c r="H18" s="23">
        <v>8800</v>
      </c>
      <c r="I18" s="23">
        <v>7000</v>
      </c>
      <c r="J18" s="23">
        <v>8000</v>
      </c>
      <c r="K18" s="23">
        <v>7763</v>
      </c>
      <c r="L18" s="23">
        <v>8000</v>
      </c>
      <c r="M18" s="24">
        <v>7284</v>
      </c>
      <c r="N18" s="25">
        <v>8000</v>
      </c>
      <c r="O18" s="25">
        <v>8547</v>
      </c>
      <c r="P18" s="25">
        <v>9000</v>
      </c>
      <c r="Q18" s="25">
        <v>9732</v>
      </c>
      <c r="R18" s="25">
        <v>9000</v>
      </c>
      <c r="S18" s="25">
        <v>9000</v>
      </c>
      <c r="T18" s="25">
        <v>9000</v>
      </c>
      <c r="U18" s="25">
        <v>9000</v>
      </c>
      <c r="V18" s="25">
        <v>9000</v>
      </c>
      <c r="W18" s="25">
        <v>5004</v>
      </c>
      <c r="X18" s="25">
        <v>9000</v>
      </c>
      <c r="Y18" s="25">
        <v>7762</v>
      </c>
      <c r="Z18" s="26">
        <v>9000</v>
      </c>
      <c r="AA18" s="26">
        <v>9000</v>
      </c>
      <c r="AB18" s="26">
        <v>9000</v>
      </c>
      <c r="AC18" s="13">
        <f t="shared" si="0"/>
        <v>0</v>
      </c>
      <c r="AD18" s="14">
        <f t="shared" si="1"/>
        <v>0</v>
      </c>
    </row>
    <row r="19" spans="1:30" ht="12.75">
      <c r="A19" s="19">
        <v>2071</v>
      </c>
      <c r="B19" s="20" t="s">
        <v>41</v>
      </c>
      <c r="C19" s="21"/>
      <c r="D19" s="22"/>
      <c r="E19" s="21"/>
      <c r="F19" s="23">
        <v>2500</v>
      </c>
      <c r="G19" s="23">
        <v>302</v>
      </c>
      <c r="H19" s="23">
        <v>2000</v>
      </c>
      <c r="I19" s="23">
        <v>1800</v>
      </c>
      <c r="J19" s="23">
        <v>2000</v>
      </c>
      <c r="K19" s="23">
        <v>1556</v>
      </c>
      <c r="L19" s="23">
        <v>2000</v>
      </c>
      <c r="M19" s="24">
        <v>410</v>
      </c>
      <c r="N19" s="25">
        <v>1800</v>
      </c>
      <c r="O19" s="25">
        <v>1941</v>
      </c>
      <c r="P19" s="25">
        <v>1500</v>
      </c>
      <c r="Q19" s="25">
        <v>928</v>
      </c>
      <c r="R19" s="25">
        <v>1800</v>
      </c>
      <c r="S19" s="25">
        <v>2000</v>
      </c>
      <c r="T19" s="25">
        <v>2000</v>
      </c>
      <c r="U19" s="25">
        <v>2000</v>
      </c>
      <c r="V19" s="25">
        <v>2500</v>
      </c>
      <c r="W19" s="25">
        <v>0</v>
      </c>
      <c r="X19" s="25">
        <v>2500</v>
      </c>
      <c r="Y19" s="25">
        <v>450</v>
      </c>
      <c r="Z19" s="26">
        <v>2500</v>
      </c>
      <c r="AA19" s="26">
        <v>2500</v>
      </c>
      <c r="AB19" s="26">
        <v>2500</v>
      </c>
      <c r="AC19" s="13">
        <f t="shared" si="0"/>
        <v>0</v>
      </c>
      <c r="AD19" s="14">
        <f t="shared" si="1"/>
        <v>0</v>
      </c>
    </row>
    <row r="20" spans="1:30" ht="12.75">
      <c r="A20" s="19">
        <v>3022</v>
      </c>
      <c r="B20" s="20" t="s">
        <v>42</v>
      </c>
      <c r="C20" s="21"/>
      <c r="D20" s="22"/>
      <c r="E20" s="21"/>
      <c r="F20" s="23">
        <v>1200</v>
      </c>
      <c r="G20" s="23">
        <v>940</v>
      </c>
      <c r="H20" s="23">
        <v>1200</v>
      </c>
      <c r="I20" s="23">
        <v>1200</v>
      </c>
      <c r="J20" s="23">
        <v>1200</v>
      </c>
      <c r="K20" s="23">
        <v>1067</v>
      </c>
      <c r="L20" s="23">
        <v>1200</v>
      </c>
      <c r="M20" s="24">
        <v>1665</v>
      </c>
      <c r="N20" s="25">
        <v>1600</v>
      </c>
      <c r="O20" s="25">
        <v>1613</v>
      </c>
      <c r="P20" s="25">
        <v>1800</v>
      </c>
      <c r="Q20" s="25">
        <v>1801</v>
      </c>
      <c r="R20" s="25">
        <v>1800</v>
      </c>
      <c r="S20" s="25">
        <v>2600</v>
      </c>
      <c r="T20" s="25">
        <v>2600</v>
      </c>
      <c r="U20" s="25">
        <v>2600</v>
      </c>
      <c r="V20" s="25">
        <v>3500</v>
      </c>
      <c r="W20" s="25">
        <v>1447</v>
      </c>
      <c r="X20" s="25">
        <v>3500</v>
      </c>
      <c r="Y20" s="25">
        <v>1254</v>
      </c>
      <c r="Z20" s="26">
        <v>3790</v>
      </c>
      <c r="AA20" s="26">
        <v>3790</v>
      </c>
      <c r="AB20" s="26">
        <v>3800</v>
      </c>
      <c r="AC20" s="13">
        <f t="shared" si="0"/>
        <v>10</v>
      </c>
      <c r="AD20" s="14">
        <f t="shared" si="1"/>
        <v>0.002638522427440633</v>
      </c>
    </row>
    <row r="21" spans="1:30" ht="12.75">
      <c r="A21" s="19">
        <v>3004</v>
      </c>
      <c r="B21" s="20" t="s">
        <v>43</v>
      </c>
      <c r="C21" s="21"/>
      <c r="D21" s="22"/>
      <c r="E21" s="21"/>
      <c r="F21" s="23">
        <v>1500</v>
      </c>
      <c r="G21" s="23">
        <v>0</v>
      </c>
      <c r="H21" s="23">
        <v>10000</v>
      </c>
      <c r="I21" s="23">
        <v>10000</v>
      </c>
      <c r="J21" s="23">
        <v>4000</v>
      </c>
      <c r="K21" s="23">
        <v>279</v>
      </c>
      <c r="L21" s="23">
        <v>4000</v>
      </c>
      <c r="M21" s="24">
        <v>336</v>
      </c>
      <c r="N21" s="25">
        <v>4000</v>
      </c>
      <c r="O21" s="25">
        <v>976</v>
      </c>
      <c r="P21" s="25">
        <v>2000</v>
      </c>
      <c r="Q21" s="25">
        <v>138</v>
      </c>
      <c r="R21" s="25">
        <v>2000</v>
      </c>
      <c r="S21" s="25">
        <v>4500</v>
      </c>
      <c r="T21" s="25">
        <v>4500</v>
      </c>
      <c r="U21" s="25">
        <v>4500</v>
      </c>
      <c r="V21" s="25">
        <v>4500</v>
      </c>
      <c r="W21" s="25">
        <v>5866</v>
      </c>
      <c r="X21" s="25">
        <v>4500</v>
      </c>
      <c r="Y21" s="25">
        <v>2336</v>
      </c>
      <c r="Z21" s="26">
        <v>4500</v>
      </c>
      <c r="AA21" s="26">
        <v>4500</v>
      </c>
      <c r="AB21" s="26">
        <v>4500</v>
      </c>
      <c r="AC21" s="13">
        <f t="shared" si="0"/>
        <v>0</v>
      </c>
      <c r="AD21" s="14">
        <f t="shared" si="1"/>
        <v>0</v>
      </c>
    </row>
    <row r="22" spans="1:30" ht="12.75">
      <c r="A22" s="19">
        <v>3005</v>
      </c>
      <c r="B22" s="20" t="s">
        <v>44</v>
      </c>
      <c r="C22" s="21"/>
      <c r="D22" s="22"/>
      <c r="E22" s="21"/>
      <c r="F22" s="23">
        <v>7300</v>
      </c>
      <c r="G22" s="23">
        <v>5112</v>
      </c>
      <c r="H22" s="23">
        <v>7300</v>
      </c>
      <c r="I22" s="23">
        <v>7000</v>
      </c>
      <c r="J22" s="23">
        <v>7000</v>
      </c>
      <c r="K22" s="23">
        <v>7279</v>
      </c>
      <c r="L22" s="23">
        <v>6500</v>
      </c>
      <c r="M22" s="24">
        <v>3219</v>
      </c>
      <c r="N22" s="25">
        <v>6000</v>
      </c>
      <c r="O22" s="25">
        <v>7142</v>
      </c>
      <c r="P22" s="25">
        <v>10000</v>
      </c>
      <c r="Q22" s="25">
        <v>9878</v>
      </c>
      <c r="R22" s="25">
        <v>62250</v>
      </c>
      <c r="S22" s="25">
        <v>13400</v>
      </c>
      <c r="T22" s="25">
        <v>13400</v>
      </c>
      <c r="U22" s="25">
        <v>13400</v>
      </c>
      <c r="V22" s="25">
        <v>15000</v>
      </c>
      <c r="W22" s="25">
        <v>10996</v>
      </c>
      <c r="X22" s="25">
        <v>15000</v>
      </c>
      <c r="Y22" s="25">
        <v>14739</v>
      </c>
      <c r="Z22" s="26">
        <v>15000</v>
      </c>
      <c r="AA22" s="26">
        <v>15000</v>
      </c>
      <c r="AB22" s="26">
        <v>15000</v>
      </c>
      <c r="AC22" s="13">
        <f t="shared" si="0"/>
        <v>0</v>
      </c>
      <c r="AD22" s="14">
        <f t="shared" si="1"/>
        <v>0</v>
      </c>
    </row>
    <row r="23" spans="1:30" ht="12.75">
      <c r="A23" s="19">
        <v>3006</v>
      </c>
      <c r="B23" s="20" t="s">
        <v>45</v>
      </c>
      <c r="C23" s="21"/>
      <c r="D23" s="22"/>
      <c r="E23" s="21"/>
      <c r="F23" s="23">
        <v>2700</v>
      </c>
      <c r="G23" s="23">
        <v>2583</v>
      </c>
      <c r="H23" s="23">
        <v>2700</v>
      </c>
      <c r="I23" s="23">
        <v>2700</v>
      </c>
      <c r="J23" s="23">
        <v>3000</v>
      </c>
      <c r="K23" s="23">
        <v>1917</v>
      </c>
      <c r="L23" s="23">
        <v>3500</v>
      </c>
      <c r="M23" s="24">
        <v>2942</v>
      </c>
      <c r="N23" s="25">
        <v>3500</v>
      </c>
      <c r="O23" s="25">
        <v>1524</v>
      </c>
      <c r="P23" s="25">
        <v>3500</v>
      </c>
      <c r="Q23" s="25">
        <v>1652</v>
      </c>
      <c r="R23" s="25">
        <v>3500</v>
      </c>
      <c r="S23" s="25">
        <v>3500</v>
      </c>
      <c r="T23" s="25">
        <v>3500</v>
      </c>
      <c r="U23" s="25">
        <v>3500</v>
      </c>
      <c r="V23" s="25">
        <v>2500</v>
      </c>
      <c r="W23" s="25">
        <v>2277</v>
      </c>
      <c r="X23" s="25">
        <v>2500</v>
      </c>
      <c r="Y23" s="25">
        <v>2249</v>
      </c>
      <c r="Z23" s="26">
        <v>2500</v>
      </c>
      <c r="AA23" s="26">
        <v>2500</v>
      </c>
      <c r="AB23" s="26">
        <v>2500</v>
      </c>
      <c r="AC23" s="13">
        <f t="shared" si="0"/>
        <v>0</v>
      </c>
      <c r="AD23" s="14">
        <f t="shared" si="1"/>
        <v>0</v>
      </c>
    </row>
    <row r="24" spans="1:30" ht="12.75">
      <c r="A24" s="19">
        <v>4001</v>
      </c>
      <c r="B24" s="20" t="s">
        <v>46</v>
      </c>
      <c r="C24" s="21"/>
      <c r="D24" s="22"/>
      <c r="E24" s="21"/>
      <c r="F24" s="23"/>
      <c r="G24" s="23"/>
      <c r="H24" s="23"/>
      <c r="I24" s="23"/>
      <c r="J24" s="23"/>
      <c r="K24" s="23"/>
      <c r="L24" s="23"/>
      <c r="M24" s="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>
        <v>160000</v>
      </c>
      <c r="Y24" s="25">
        <v>0</v>
      </c>
      <c r="Z24" s="21"/>
      <c r="AA24" s="21"/>
      <c r="AB24" s="21"/>
      <c r="AC24" s="13"/>
      <c r="AD24" s="14"/>
    </row>
    <row r="25" spans="1:30" ht="12.75">
      <c r="A25" s="19">
        <v>6010</v>
      </c>
      <c r="B25" s="20" t="s">
        <v>47</v>
      </c>
      <c r="C25" s="21"/>
      <c r="D25" s="22"/>
      <c r="E25" s="21"/>
      <c r="F25" s="23"/>
      <c r="G25" s="23"/>
      <c r="H25" s="23">
        <v>2078</v>
      </c>
      <c r="I25" s="23">
        <v>2078</v>
      </c>
      <c r="J25" s="23">
        <v>2078</v>
      </c>
      <c r="K25" s="23">
        <v>2078</v>
      </c>
      <c r="L25" s="23">
        <v>0</v>
      </c>
      <c r="M25" s="24">
        <v>3287</v>
      </c>
      <c r="N25" s="24"/>
      <c r="O25" s="25">
        <v>2279</v>
      </c>
      <c r="P25" s="25">
        <v>2337</v>
      </c>
      <c r="Q25" s="25">
        <v>2337</v>
      </c>
      <c r="R25" s="25">
        <v>2337</v>
      </c>
      <c r="S25" s="25">
        <v>2337</v>
      </c>
      <c r="T25" s="25">
        <v>2337</v>
      </c>
      <c r="U25" s="25">
        <v>2337</v>
      </c>
      <c r="V25" s="25">
        <v>5236</v>
      </c>
      <c r="W25" s="25">
        <v>5236</v>
      </c>
      <c r="X25" s="25">
        <v>5236</v>
      </c>
      <c r="Y25" s="32">
        <v>5236</v>
      </c>
      <c r="Z25" s="32">
        <v>5256</v>
      </c>
      <c r="AA25" s="32">
        <v>5256</v>
      </c>
      <c r="AB25" s="32">
        <v>7500</v>
      </c>
      <c r="AC25" s="13">
        <f t="shared" si="0"/>
        <v>2244</v>
      </c>
      <c r="AD25" s="14">
        <f t="shared" si="1"/>
        <v>0.4269406392694064</v>
      </c>
    </row>
    <row r="26" spans="1:30" ht="12.75">
      <c r="A26" s="27"/>
      <c r="B26" s="20" t="s">
        <v>48</v>
      </c>
      <c r="C26" s="28"/>
      <c r="D26" s="29"/>
      <c r="E26" s="28"/>
      <c r="F26" s="30">
        <f aca="true" t="shared" si="4" ref="F26:Y26">SUM(F12:F25)</f>
        <v>46000</v>
      </c>
      <c r="G26" s="30">
        <f t="shared" si="4"/>
        <v>49257</v>
      </c>
      <c r="H26" s="30">
        <f t="shared" si="4"/>
        <v>70678</v>
      </c>
      <c r="I26" s="30">
        <f t="shared" si="4"/>
        <v>66678</v>
      </c>
      <c r="J26" s="30">
        <f t="shared" si="4"/>
        <v>62978</v>
      </c>
      <c r="K26" s="30">
        <f t="shared" si="4"/>
        <v>55716</v>
      </c>
      <c r="L26" s="30">
        <f t="shared" si="4"/>
        <v>66400</v>
      </c>
      <c r="M26" s="30">
        <f t="shared" si="4"/>
        <v>53639</v>
      </c>
      <c r="N26" s="30">
        <f t="shared" si="4"/>
        <v>68600</v>
      </c>
      <c r="O26" s="33">
        <f t="shared" si="4"/>
        <v>58659</v>
      </c>
      <c r="P26" s="33">
        <f t="shared" si="4"/>
        <v>72637</v>
      </c>
      <c r="Q26" s="33">
        <f t="shared" si="4"/>
        <v>54431</v>
      </c>
      <c r="R26" s="33">
        <f t="shared" si="4"/>
        <v>127537</v>
      </c>
      <c r="S26" s="33">
        <f t="shared" si="4"/>
        <v>85387</v>
      </c>
      <c r="T26" s="33">
        <f t="shared" si="4"/>
        <v>85387</v>
      </c>
      <c r="U26" s="33">
        <f t="shared" si="4"/>
        <v>85387</v>
      </c>
      <c r="V26" s="33">
        <f t="shared" si="4"/>
        <v>91386</v>
      </c>
      <c r="W26" s="33">
        <f t="shared" si="4"/>
        <v>70140</v>
      </c>
      <c r="X26" s="33">
        <f t="shared" si="4"/>
        <v>251386</v>
      </c>
      <c r="Y26" s="33">
        <f t="shared" si="4"/>
        <v>68929</v>
      </c>
      <c r="Z26" s="31">
        <f>SUM(Z12:Z25)</f>
        <v>90696</v>
      </c>
      <c r="AA26" s="31">
        <f>SUM(AA12:AA25)</f>
        <v>90696</v>
      </c>
      <c r="AB26" s="31">
        <f>SUM(AB12:AB25)</f>
        <v>92950</v>
      </c>
      <c r="AC26" s="17">
        <f t="shared" si="0"/>
        <v>2254</v>
      </c>
      <c r="AD26" s="18">
        <f t="shared" si="1"/>
        <v>0.02485225368263209</v>
      </c>
    </row>
    <row r="27" spans="1:30" ht="12.75">
      <c r="A27" s="27"/>
      <c r="B27" s="20" t="s">
        <v>49</v>
      </c>
      <c r="C27" s="28"/>
      <c r="D27" s="29"/>
      <c r="E27" s="28"/>
      <c r="F27" s="30">
        <f aca="true" t="shared" si="5" ref="F27:Z27">SUM(F10+F26)</f>
        <v>94947</v>
      </c>
      <c r="G27" s="30">
        <f t="shared" si="5"/>
        <v>107088</v>
      </c>
      <c r="H27" s="30">
        <f t="shared" si="5"/>
        <v>140650</v>
      </c>
      <c r="I27" s="30">
        <f t="shared" si="5"/>
        <v>136650</v>
      </c>
      <c r="J27" s="30">
        <f t="shared" si="5"/>
        <v>135104</v>
      </c>
      <c r="K27" s="30">
        <f t="shared" si="5"/>
        <v>107827</v>
      </c>
      <c r="L27" s="30">
        <f t="shared" si="5"/>
        <v>147290</v>
      </c>
      <c r="M27" s="30">
        <f t="shared" si="5"/>
        <v>123282</v>
      </c>
      <c r="N27" s="30">
        <f t="shared" si="5"/>
        <v>151932</v>
      </c>
      <c r="O27" s="30">
        <f t="shared" si="5"/>
        <v>133206</v>
      </c>
      <c r="P27" s="30">
        <f t="shared" si="5"/>
        <v>158137</v>
      </c>
      <c r="Q27" s="30">
        <f t="shared" si="5"/>
        <v>119643</v>
      </c>
      <c r="R27" s="30">
        <f t="shared" si="5"/>
        <v>223337</v>
      </c>
      <c r="S27" s="30">
        <f t="shared" si="5"/>
        <v>202787</v>
      </c>
      <c r="T27" s="30">
        <f t="shared" si="5"/>
        <v>202787</v>
      </c>
      <c r="U27" s="30">
        <f t="shared" si="5"/>
        <v>202787</v>
      </c>
      <c r="V27" s="30">
        <f t="shared" si="5"/>
        <v>179786</v>
      </c>
      <c r="W27" s="30">
        <f t="shared" si="5"/>
        <v>148992</v>
      </c>
      <c r="X27" s="30">
        <f t="shared" si="5"/>
        <v>339786</v>
      </c>
      <c r="Y27" s="30">
        <f t="shared" si="5"/>
        <v>139281</v>
      </c>
      <c r="Z27" s="30">
        <f t="shared" si="5"/>
        <v>180746</v>
      </c>
      <c r="AA27" s="30">
        <f>SUM(AA10+AA26)</f>
        <v>180746</v>
      </c>
      <c r="AB27" s="30">
        <f>SUM(AB10+AB26)</f>
        <v>263900</v>
      </c>
      <c r="AC27" s="17">
        <f t="shared" si="0"/>
        <v>83154</v>
      </c>
      <c r="AD27" s="18">
        <f t="shared" si="1"/>
        <v>0.46005997366470075</v>
      </c>
    </row>
    <row r="28" spans="1:30" ht="12.75">
      <c r="A28" s="19"/>
      <c r="B28" s="20"/>
      <c r="C28" s="21"/>
      <c r="D28" s="22"/>
      <c r="E28" s="21"/>
      <c r="F28" s="2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21"/>
      <c r="Z28" s="21"/>
      <c r="AA28" s="21"/>
      <c r="AB28" s="21"/>
      <c r="AC28" s="21"/>
      <c r="AD28" s="35"/>
    </row>
    <row r="29" spans="1:30" ht="12.75">
      <c r="A29" s="1">
        <v>815</v>
      </c>
      <c r="B29" s="2" t="s">
        <v>50</v>
      </c>
      <c r="C29" s="3" t="s">
        <v>1</v>
      </c>
      <c r="D29" s="4" t="s">
        <v>2</v>
      </c>
      <c r="E29" s="4" t="s">
        <v>1</v>
      </c>
      <c r="F29" s="1" t="s">
        <v>2</v>
      </c>
      <c r="G29" s="1" t="s">
        <v>1</v>
      </c>
      <c r="H29" s="1" t="s">
        <v>2</v>
      </c>
      <c r="I29" s="4" t="s">
        <v>1</v>
      </c>
      <c r="J29" s="4" t="s">
        <v>2</v>
      </c>
      <c r="K29" s="4" t="s">
        <v>1</v>
      </c>
      <c r="L29" s="4" t="s">
        <v>2</v>
      </c>
      <c r="M29" s="4" t="s">
        <v>1</v>
      </c>
      <c r="N29" s="4" t="s">
        <v>2</v>
      </c>
      <c r="O29" s="4" t="s">
        <v>1</v>
      </c>
      <c r="P29" s="4" t="s">
        <v>2</v>
      </c>
      <c r="Q29" s="4" t="s">
        <v>1</v>
      </c>
      <c r="R29" s="4" t="s">
        <v>2</v>
      </c>
      <c r="S29" s="4" t="s">
        <v>5</v>
      </c>
      <c r="T29" s="4" t="s">
        <v>2</v>
      </c>
      <c r="U29" s="4" t="s">
        <v>4</v>
      </c>
      <c r="V29" s="4" t="s">
        <v>2</v>
      </c>
      <c r="W29" s="4" t="s">
        <v>4</v>
      </c>
      <c r="X29" s="4" t="s">
        <v>2</v>
      </c>
      <c r="Y29" s="4" t="s">
        <v>1</v>
      </c>
      <c r="Z29" s="4" t="s">
        <v>2</v>
      </c>
      <c r="AA29" s="4" t="s">
        <v>5</v>
      </c>
      <c r="AB29" s="4" t="s">
        <v>2</v>
      </c>
      <c r="AC29" s="4" t="s">
        <v>6</v>
      </c>
      <c r="AD29" s="5" t="s">
        <v>7</v>
      </c>
    </row>
    <row r="30" spans="1:30" ht="12.75">
      <c r="A30" s="1"/>
      <c r="B30" s="2"/>
      <c r="C30" s="3" t="s">
        <v>8</v>
      </c>
      <c r="D30" s="4" t="s">
        <v>9</v>
      </c>
      <c r="E30" s="4" t="s">
        <v>9</v>
      </c>
      <c r="F30" s="1" t="s">
        <v>10</v>
      </c>
      <c r="G30" s="1" t="s">
        <v>10</v>
      </c>
      <c r="H30" s="1" t="s">
        <v>11</v>
      </c>
      <c r="I30" s="4" t="s">
        <v>11</v>
      </c>
      <c r="J30" s="4" t="s">
        <v>12</v>
      </c>
      <c r="K30" s="4" t="s">
        <v>13</v>
      </c>
      <c r="L30" s="4" t="s">
        <v>14</v>
      </c>
      <c r="M30" s="4" t="s">
        <v>14</v>
      </c>
      <c r="N30" s="4" t="s">
        <v>15</v>
      </c>
      <c r="O30" s="4" t="s">
        <v>16</v>
      </c>
      <c r="P30" s="4" t="s">
        <v>17</v>
      </c>
      <c r="Q30" s="4" t="s">
        <v>17</v>
      </c>
      <c r="R30" s="4" t="s">
        <v>18</v>
      </c>
      <c r="S30" s="4" t="s">
        <v>19</v>
      </c>
      <c r="T30" s="4" t="s">
        <v>20</v>
      </c>
      <c r="U30" s="4" t="s">
        <v>20</v>
      </c>
      <c r="V30" s="4" t="s">
        <v>21</v>
      </c>
      <c r="W30" s="4" t="s">
        <v>21</v>
      </c>
      <c r="X30" s="4" t="s">
        <v>22</v>
      </c>
      <c r="Y30" s="4" t="s">
        <v>22</v>
      </c>
      <c r="Z30" s="4" t="s">
        <v>23</v>
      </c>
      <c r="AA30" s="4" t="s">
        <v>23</v>
      </c>
      <c r="AB30" s="4" t="s">
        <v>24</v>
      </c>
      <c r="AC30" s="4" t="s">
        <v>25</v>
      </c>
      <c r="AD30" s="5" t="s">
        <v>25</v>
      </c>
    </row>
    <row r="31" spans="1:30" ht="12.75">
      <c r="A31" s="6"/>
      <c r="B31" s="7" t="s">
        <v>26</v>
      </c>
      <c r="C31" s="8"/>
      <c r="D31" s="9"/>
      <c r="E31" s="8"/>
      <c r="F31" s="6"/>
      <c r="G31" s="6"/>
      <c r="H31" s="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</row>
    <row r="32" spans="1:30" ht="12.75">
      <c r="A32" s="12" t="s">
        <v>51</v>
      </c>
      <c r="B32" s="7" t="s">
        <v>52</v>
      </c>
      <c r="C32" s="8"/>
      <c r="D32" s="9"/>
      <c r="E32" s="8"/>
      <c r="F32" s="6"/>
      <c r="G32" s="6"/>
      <c r="H32" s="6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v>1494953</v>
      </c>
      <c r="V32" s="10">
        <v>1500000</v>
      </c>
      <c r="W32" s="10">
        <v>1619259</v>
      </c>
      <c r="X32" s="10">
        <v>1545000</v>
      </c>
      <c r="Y32" s="26">
        <v>1628963</v>
      </c>
      <c r="Z32" s="26">
        <v>1600000</v>
      </c>
      <c r="AA32" s="26">
        <v>1679500</v>
      </c>
      <c r="AB32" s="36">
        <v>1730000</v>
      </c>
      <c r="AC32" s="13">
        <f aca="true" t="shared" si="6" ref="AC32:AC55">SUM(AB32-Z32)</f>
        <v>130000</v>
      </c>
      <c r="AD32" s="14">
        <f>SUM(AC32/Z32)</f>
        <v>0.08125</v>
      </c>
    </row>
    <row r="33" spans="1:30" ht="12.75">
      <c r="A33" s="12" t="s">
        <v>53</v>
      </c>
      <c r="B33" s="7" t="s">
        <v>54</v>
      </c>
      <c r="C33" s="8"/>
      <c r="D33" s="9"/>
      <c r="E33" s="8"/>
      <c r="F33" s="6"/>
      <c r="G33" s="6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v>33550</v>
      </c>
      <c r="V33" s="10">
        <v>10000</v>
      </c>
      <c r="W33" s="10">
        <v>48000</v>
      </c>
      <c r="X33" s="10">
        <v>15000</v>
      </c>
      <c r="Y33" s="26">
        <v>38176</v>
      </c>
      <c r="Z33" s="26">
        <v>25000</v>
      </c>
      <c r="AA33" s="26">
        <v>25000</v>
      </c>
      <c r="AB33" s="26">
        <v>25000</v>
      </c>
      <c r="AC33" s="13">
        <f t="shared" si="6"/>
        <v>0</v>
      </c>
      <c r="AD33" s="14">
        <f>SUM(AC33/Z33)</f>
        <v>0</v>
      </c>
    </row>
    <row r="34" spans="1:30" ht="12.75">
      <c r="A34" s="12" t="s">
        <v>55</v>
      </c>
      <c r="B34" s="7" t="s">
        <v>56</v>
      </c>
      <c r="C34" s="8"/>
      <c r="D34" s="9"/>
      <c r="E34" s="8"/>
      <c r="F34" s="6"/>
      <c r="G34" s="6"/>
      <c r="H34" s="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v>2351</v>
      </c>
      <c r="V34" s="10">
        <v>5000</v>
      </c>
      <c r="W34" s="10">
        <v>2878</v>
      </c>
      <c r="X34" s="10">
        <v>5000</v>
      </c>
      <c r="Y34" s="26">
        <v>3363</v>
      </c>
      <c r="Z34" s="21">
        <v>300</v>
      </c>
      <c r="AA34" s="21">
        <v>300</v>
      </c>
      <c r="AB34" s="21">
        <v>300</v>
      </c>
      <c r="AC34" s="13">
        <f t="shared" si="6"/>
        <v>0</v>
      </c>
      <c r="AD34" s="14">
        <f>SUM(AC34/Z34)</f>
        <v>0</v>
      </c>
    </row>
    <row r="35" spans="1:30" ht="12.75">
      <c r="A35" s="6"/>
      <c r="B35" s="7" t="s">
        <v>57</v>
      </c>
      <c r="C35" s="8"/>
      <c r="D35" s="9"/>
      <c r="E35" s="8"/>
      <c r="F35" s="6"/>
      <c r="G35" s="6"/>
      <c r="H35" s="6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1"/>
      <c r="Z35" s="21"/>
      <c r="AA35" s="21"/>
      <c r="AB35" s="21"/>
      <c r="AC35" s="13"/>
      <c r="AD35" s="14"/>
    </row>
    <row r="36" spans="1:30" ht="12.75">
      <c r="A36" s="6"/>
      <c r="B36" s="7" t="s">
        <v>58</v>
      </c>
      <c r="C36" s="15"/>
      <c r="D36" s="16"/>
      <c r="E36" s="15"/>
      <c r="F36" s="6"/>
      <c r="G36" s="6"/>
      <c r="H36" s="6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 aca="true" t="shared" si="7" ref="U36:Z36">SUM(U32:U35)</f>
        <v>1530854</v>
      </c>
      <c r="V36" s="10">
        <f t="shared" si="7"/>
        <v>1515000</v>
      </c>
      <c r="W36" s="10">
        <f t="shared" si="7"/>
        <v>1670137</v>
      </c>
      <c r="X36" s="10">
        <f t="shared" si="7"/>
        <v>1565000</v>
      </c>
      <c r="Y36" s="31">
        <f t="shared" si="7"/>
        <v>1670502</v>
      </c>
      <c r="Z36" s="31">
        <f t="shared" si="7"/>
        <v>1625300</v>
      </c>
      <c r="AA36" s="31">
        <f>SUM(AA32:AA35)</f>
        <v>1704800</v>
      </c>
      <c r="AB36" s="31">
        <f>SUM(AB32:AB35)</f>
        <v>1755300</v>
      </c>
      <c r="AC36" s="17">
        <f t="shared" si="6"/>
        <v>130000</v>
      </c>
      <c r="AD36" s="18">
        <f>SUM(AC36/Z36)</f>
        <v>0.0799852334953547</v>
      </c>
    </row>
    <row r="37" spans="1:30" ht="12.75">
      <c r="A37" s="6"/>
      <c r="B37" s="7"/>
      <c r="C37" s="8"/>
      <c r="D37" s="9"/>
      <c r="E37" s="8"/>
      <c r="F37" s="6"/>
      <c r="G37" s="6"/>
      <c r="H37" s="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3"/>
      <c r="AD37" s="11"/>
    </row>
    <row r="38" spans="1:30" ht="12.75">
      <c r="A38" s="6"/>
      <c r="B38" s="7" t="s">
        <v>59</v>
      </c>
      <c r="C38" s="8"/>
      <c r="D38" s="9"/>
      <c r="E38" s="8"/>
      <c r="F38" s="6"/>
      <c r="G38" s="6"/>
      <c r="H38" s="6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3"/>
      <c r="AD38" s="11"/>
    </row>
    <row r="39" spans="1:30" ht="12.75">
      <c r="A39" s="37">
        <v>1001</v>
      </c>
      <c r="B39" s="38" t="s">
        <v>60</v>
      </c>
      <c r="C39" s="21"/>
      <c r="D39" s="22"/>
      <c r="E39" s="21"/>
      <c r="F39" s="39">
        <v>7371</v>
      </c>
      <c r="G39" s="39">
        <v>7373</v>
      </c>
      <c r="H39" s="39">
        <v>7900</v>
      </c>
      <c r="I39" s="39">
        <v>7957</v>
      </c>
      <c r="J39" s="39">
        <v>8196</v>
      </c>
      <c r="K39" s="39">
        <v>7441</v>
      </c>
      <c r="L39" s="39">
        <v>8133</v>
      </c>
      <c r="M39" s="39">
        <v>8077</v>
      </c>
      <c r="N39" s="39">
        <v>8336</v>
      </c>
      <c r="O39" s="39">
        <v>6437</v>
      </c>
      <c r="P39" s="39">
        <v>8544</v>
      </c>
      <c r="Q39" s="39">
        <v>8300</v>
      </c>
      <c r="R39" s="39">
        <v>9985</v>
      </c>
      <c r="S39" s="39">
        <v>9985</v>
      </c>
      <c r="T39" s="39">
        <v>10382</v>
      </c>
      <c r="U39" s="39">
        <v>8709</v>
      </c>
      <c r="V39" s="39">
        <v>10797</v>
      </c>
      <c r="W39" s="39">
        <v>10797</v>
      </c>
      <c r="X39" s="39">
        <v>10993</v>
      </c>
      <c r="Y39" s="26">
        <v>10796</v>
      </c>
      <c r="Z39" s="26">
        <v>11212</v>
      </c>
      <c r="AA39" s="26">
        <v>11212</v>
      </c>
      <c r="AB39" s="26">
        <v>11548</v>
      </c>
      <c r="AC39" s="13">
        <f t="shared" si="6"/>
        <v>336</v>
      </c>
      <c r="AD39" s="14">
        <f aca="true" t="shared" si="8" ref="AD39:AD55">SUM(AC39/Z39)</f>
        <v>0.029967891544773455</v>
      </c>
    </row>
    <row r="40" spans="1:30" ht="12.75">
      <c r="A40" s="37">
        <v>1003</v>
      </c>
      <c r="B40" s="38" t="s">
        <v>61</v>
      </c>
      <c r="C40" s="21"/>
      <c r="D40" s="22"/>
      <c r="E40" s="21"/>
      <c r="F40" s="39">
        <v>700</v>
      </c>
      <c r="G40" s="39">
        <v>424</v>
      </c>
      <c r="H40" s="39">
        <v>721</v>
      </c>
      <c r="I40" s="39">
        <v>550</v>
      </c>
      <c r="J40" s="39">
        <v>742</v>
      </c>
      <c r="K40" s="39">
        <v>1610</v>
      </c>
      <c r="L40" s="39">
        <v>1200</v>
      </c>
      <c r="M40" s="39">
        <v>250</v>
      </c>
      <c r="N40" s="39">
        <v>1240</v>
      </c>
      <c r="O40" s="39">
        <v>861</v>
      </c>
      <c r="P40" s="39">
        <v>1240</v>
      </c>
      <c r="Q40" s="39">
        <v>923</v>
      </c>
      <c r="R40" s="39">
        <v>1290</v>
      </c>
      <c r="S40" s="39">
        <v>1290</v>
      </c>
      <c r="T40" s="39">
        <v>1341</v>
      </c>
      <c r="U40" s="39">
        <v>696</v>
      </c>
      <c r="V40" s="39">
        <v>1395</v>
      </c>
      <c r="W40" s="39">
        <v>468</v>
      </c>
      <c r="X40" s="39">
        <v>850</v>
      </c>
      <c r="Y40" s="21">
        <v>480</v>
      </c>
      <c r="Z40" s="21">
        <v>867</v>
      </c>
      <c r="AA40" s="21">
        <v>700</v>
      </c>
      <c r="AB40" s="21">
        <v>1860</v>
      </c>
      <c r="AC40" s="13">
        <f t="shared" si="6"/>
        <v>993</v>
      </c>
      <c r="AD40" s="14">
        <f t="shared" si="8"/>
        <v>1.1453287197231834</v>
      </c>
    </row>
    <row r="41" spans="1:30" ht="12.75">
      <c r="A41" s="37">
        <v>1020</v>
      </c>
      <c r="B41" s="38" t="s">
        <v>32</v>
      </c>
      <c r="C41" s="21"/>
      <c r="D41" s="22"/>
      <c r="E41" s="21"/>
      <c r="F41" s="39">
        <v>617</v>
      </c>
      <c r="G41" s="39">
        <v>585</v>
      </c>
      <c r="H41" s="39">
        <f>SUM(H39+H40)*0.0765</f>
        <v>659.5065</v>
      </c>
      <c r="I41" s="39">
        <v>570</v>
      </c>
      <c r="J41" s="39">
        <v>684</v>
      </c>
      <c r="K41" s="39">
        <v>412</v>
      </c>
      <c r="L41" s="39">
        <v>714</v>
      </c>
      <c r="M41" s="39">
        <v>568</v>
      </c>
      <c r="N41" s="39">
        <v>733</v>
      </c>
      <c r="O41" s="39">
        <v>170</v>
      </c>
      <c r="P41" s="39">
        <v>748</v>
      </c>
      <c r="Q41" s="39">
        <v>588</v>
      </c>
      <c r="R41" s="39">
        <f>SUM(R39:R40)*0.0765</f>
        <v>862.5375</v>
      </c>
      <c r="S41" s="39">
        <v>950</v>
      </c>
      <c r="T41" s="39">
        <f>SUM(T39:T40)*0.0765</f>
        <v>896.8095</v>
      </c>
      <c r="U41" s="39">
        <v>624</v>
      </c>
      <c r="V41" s="39">
        <v>933</v>
      </c>
      <c r="W41" s="39">
        <v>1074</v>
      </c>
      <c r="X41" s="39">
        <f>SUM(X39:X40)*0.0765</f>
        <v>905.9895</v>
      </c>
      <c r="Y41" s="26">
        <v>906</v>
      </c>
      <c r="Z41" s="26">
        <f>SUM(Z38:Z40)*0.0765</f>
        <v>924.0435</v>
      </c>
      <c r="AA41" s="26">
        <f>SUM(AA38:AA40)*0.0765</f>
        <v>911.268</v>
      </c>
      <c r="AB41" s="26">
        <f>SUM(AB38:AB40)*0.0765</f>
        <v>1025.712</v>
      </c>
      <c r="AC41" s="13">
        <f t="shared" si="6"/>
        <v>101.6685</v>
      </c>
      <c r="AD41" s="14">
        <f t="shared" si="8"/>
        <v>0.11002566437619007</v>
      </c>
    </row>
    <row r="42" spans="1:30" ht="12.75">
      <c r="A42" s="40"/>
      <c r="B42" s="20" t="s">
        <v>33</v>
      </c>
      <c r="C42" s="21"/>
      <c r="D42" s="22"/>
      <c r="E42" s="21"/>
      <c r="F42" s="41">
        <f>SUM(F39:F41)</f>
        <v>8688</v>
      </c>
      <c r="G42" s="41">
        <f>SUM(G39:G41)</f>
        <v>8382</v>
      </c>
      <c r="H42" s="41">
        <f>SUM(H39:H41)</f>
        <v>9280.5065</v>
      </c>
      <c r="I42" s="41">
        <f>SUM(I39:I41)</f>
        <v>9077</v>
      </c>
      <c r="J42" s="41">
        <v>9622</v>
      </c>
      <c r="K42" s="41">
        <f aca="true" t="shared" si="9" ref="K42:Z42">SUM(K39:K41)</f>
        <v>9463</v>
      </c>
      <c r="L42" s="41">
        <f t="shared" si="9"/>
        <v>10047</v>
      </c>
      <c r="M42" s="41">
        <f t="shared" si="9"/>
        <v>8895</v>
      </c>
      <c r="N42" s="41">
        <f t="shared" si="9"/>
        <v>10309</v>
      </c>
      <c r="O42" s="41">
        <f t="shared" si="9"/>
        <v>7468</v>
      </c>
      <c r="P42" s="41">
        <f t="shared" si="9"/>
        <v>10532</v>
      </c>
      <c r="Q42" s="41">
        <f t="shared" si="9"/>
        <v>9811</v>
      </c>
      <c r="R42" s="41">
        <f t="shared" si="9"/>
        <v>12137.5375</v>
      </c>
      <c r="S42" s="41">
        <f t="shared" si="9"/>
        <v>12225</v>
      </c>
      <c r="T42" s="41">
        <f t="shared" si="9"/>
        <v>12619.8095</v>
      </c>
      <c r="U42" s="41">
        <f t="shared" si="9"/>
        <v>10029</v>
      </c>
      <c r="V42" s="41">
        <f t="shared" si="9"/>
        <v>13125</v>
      </c>
      <c r="W42" s="41">
        <f t="shared" si="9"/>
        <v>12339</v>
      </c>
      <c r="X42" s="41">
        <f t="shared" si="9"/>
        <v>12748.9895</v>
      </c>
      <c r="Y42" s="31">
        <f t="shared" si="9"/>
        <v>12182</v>
      </c>
      <c r="Z42" s="31">
        <f t="shared" si="9"/>
        <v>13003.0435</v>
      </c>
      <c r="AA42" s="31">
        <f>SUM(AA39:AA41)</f>
        <v>12823.268</v>
      </c>
      <c r="AB42" s="31">
        <f>SUM(AB39:AB41)</f>
        <v>14433.712</v>
      </c>
      <c r="AC42" s="13">
        <f t="shared" si="6"/>
        <v>1430.6684999999998</v>
      </c>
      <c r="AD42" s="14">
        <f t="shared" si="8"/>
        <v>0.11002566437619006</v>
      </c>
    </row>
    <row r="43" spans="1:30" ht="12.75">
      <c r="A43" s="37">
        <v>2022</v>
      </c>
      <c r="B43" s="20" t="s">
        <v>43</v>
      </c>
      <c r="C43" s="21"/>
      <c r="D43" s="22"/>
      <c r="E43" s="21"/>
      <c r="F43" s="41"/>
      <c r="G43" s="41"/>
      <c r="H43" s="41"/>
      <c r="I43" s="41"/>
      <c r="J43" s="39">
        <v>620</v>
      </c>
      <c r="K43" s="41"/>
      <c r="L43" s="42"/>
      <c r="M43" s="21"/>
      <c r="N43" s="21"/>
      <c r="O43" s="21"/>
      <c r="P43" s="21"/>
      <c r="Q43" s="21"/>
      <c r="R43" s="21"/>
      <c r="S43" s="41"/>
      <c r="T43" s="39">
        <v>620</v>
      </c>
      <c r="U43" s="39">
        <v>620</v>
      </c>
      <c r="V43" s="39">
        <v>620</v>
      </c>
      <c r="W43" s="39">
        <v>619</v>
      </c>
      <c r="X43" s="39">
        <v>620</v>
      </c>
      <c r="Y43" s="21">
        <v>624</v>
      </c>
      <c r="Z43" s="21">
        <v>680</v>
      </c>
      <c r="AA43" s="21">
        <v>680</v>
      </c>
      <c r="AB43" s="43">
        <v>720</v>
      </c>
      <c r="AC43" s="13">
        <f t="shared" si="6"/>
        <v>40</v>
      </c>
      <c r="AD43" s="14">
        <f t="shared" si="8"/>
        <v>0.058823529411764705</v>
      </c>
    </row>
    <row r="44" spans="1:30" ht="12.75">
      <c r="A44" s="37">
        <v>2037</v>
      </c>
      <c r="B44" s="38" t="s">
        <v>62</v>
      </c>
      <c r="C44" s="21"/>
      <c r="D44" s="22"/>
      <c r="E44" s="21"/>
      <c r="F44" s="39">
        <v>50000</v>
      </c>
      <c r="G44" s="39">
        <v>212491</v>
      </c>
      <c r="H44" s="39">
        <v>50000</v>
      </c>
      <c r="I44" s="39">
        <v>50000</v>
      </c>
      <c r="J44" s="39">
        <v>50000</v>
      </c>
      <c r="K44" s="39">
        <v>36029</v>
      </c>
      <c r="L44" s="39">
        <v>50000</v>
      </c>
      <c r="M44" s="39">
        <v>17865</v>
      </c>
      <c r="N44" s="39">
        <v>50000</v>
      </c>
      <c r="O44" s="39">
        <v>7391</v>
      </c>
      <c r="P44" s="39">
        <v>50000</v>
      </c>
      <c r="Q44" s="39">
        <v>25349</v>
      </c>
      <c r="R44" s="39">
        <v>100000</v>
      </c>
      <c r="S44" s="39">
        <v>75000</v>
      </c>
      <c r="T44" s="39">
        <v>100000</v>
      </c>
      <c r="U44" s="39">
        <v>60317</v>
      </c>
      <c r="V44" s="39">
        <v>100000</v>
      </c>
      <c r="W44" s="39">
        <v>35023</v>
      </c>
      <c r="X44" s="39">
        <v>100000</v>
      </c>
      <c r="Y44" s="26">
        <v>55645</v>
      </c>
      <c r="Z44" s="26">
        <v>100000</v>
      </c>
      <c r="AA44" s="26">
        <v>100000</v>
      </c>
      <c r="AB44" s="26">
        <v>139034</v>
      </c>
      <c r="AC44" s="13">
        <f t="shared" si="6"/>
        <v>39034</v>
      </c>
      <c r="AD44" s="14">
        <f t="shared" si="8"/>
        <v>0.39034</v>
      </c>
    </row>
    <row r="45" spans="1:30" ht="12.75">
      <c r="A45" s="37">
        <v>2062</v>
      </c>
      <c r="B45" s="38" t="s">
        <v>63</v>
      </c>
      <c r="C45" s="21"/>
      <c r="D45" s="22"/>
      <c r="E45" s="21"/>
      <c r="F45" s="39">
        <v>200</v>
      </c>
      <c r="G45" s="39">
        <v>77</v>
      </c>
      <c r="H45" s="39">
        <v>200</v>
      </c>
      <c r="I45" s="39">
        <v>200</v>
      </c>
      <c r="J45" s="39">
        <v>200</v>
      </c>
      <c r="K45" s="39">
        <v>187</v>
      </c>
      <c r="L45" s="39">
        <v>200</v>
      </c>
      <c r="M45" s="39">
        <v>173</v>
      </c>
      <c r="N45" s="39">
        <v>200</v>
      </c>
      <c r="O45" s="39">
        <v>58</v>
      </c>
      <c r="P45" s="39">
        <v>200</v>
      </c>
      <c r="Q45" s="39">
        <v>0</v>
      </c>
      <c r="R45" s="39">
        <v>200</v>
      </c>
      <c r="S45" s="39">
        <v>200</v>
      </c>
      <c r="T45" s="39">
        <v>200</v>
      </c>
      <c r="U45" s="39">
        <v>0</v>
      </c>
      <c r="V45" s="39">
        <v>200</v>
      </c>
      <c r="W45" s="39">
        <v>0</v>
      </c>
      <c r="X45" s="39">
        <v>200</v>
      </c>
      <c r="Y45" s="21">
        <v>121</v>
      </c>
      <c r="Z45" s="21">
        <v>200</v>
      </c>
      <c r="AA45" s="21">
        <v>200</v>
      </c>
      <c r="AB45" s="21">
        <v>200</v>
      </c>
      <c r="AC45" s="13">
        <f t="shared" si="6"/>
        <v>0</v>
      </c>
      <c r="AD45" s="14">
        <f t="shared" si="8"/>
        <v>0</v>
      </c>
    </row>
    <row r="46" spans="1:30" ht="12.75">
      <c r="A46" s="37">
        <v>2071</v>
      </c>
      <c r="B46" s="38" t="s">
        <v>64</v>
      </c>
      <c r="C46" s="21"/>
      <c r="D46" s="22"/>
      <c r="E46" s="21"/>
      <c r="F46" s="39">
        <v>978804</v>
      </c>
      <c r="G46" s="39">
        <v>978804</v>
      </c>
      <c r="H46" s="39">
        <v>978804</v>
      </c>
      <c r="I46" s="39">
        <v>978804</v>
      </c>
      <c r="J46" s="39">
        <v>1013052</v>
      </c>
      <c r="K46" s="39">
        <v>1013052</v>
      </c>
      <c r="L46" s="39">
        <v>1013052</v>
      </c>
      <c r="M46" s="39">
        <v>1013052</v>
      </c>
      <c r="N46" s="39">
        <v>1013052</v>
      </c>
      <c r="O46" s="39">
        <v>1013754</v>
      </c>
      <c r="P46" s="39">
        <v>1014456</v>
      </c>
      <c r="Q46" s="39">
        <v>1014456</v>
      </c>
      <c r="R46" s="39">
        <v>1014456</v>
      </c>
      <c r="S46" s="39">
        <v>1014456</v>
      </c>
      <c r="T46" s="39">
        <v>1049052</v>
      </c>
      <c r="U46" s="39">
        <v>1049052</v>
      </c>
      <c r="V46" s="39">
        <v>1049052</v>
      </c>
      <c r="W46" s="39">
        <v>1069518</v>
      </c>
      <c r="X46" s="39">
        <v>1089984</v>
      </c>
      <c r="Y46" s="26">
        <v>1089984</v>
      </c>
      <c r="Z46" s="26">
        <v>1110000</v>
      </c>
      <c r="AA46" s="26">
        <v>1110000</v>
      </c>
      <c r="AB46" s="26">
        <v>1325000</v>
      </c>
      <c r="AC46" s="13">
        <f t="shared" si="6"/>
        <v>215000</v>
      </c>
      <c r="AD46" s="14">
        <f t="shared" si="8"/>
        <v>0.19369369369369369</v>
      </c>
    </row>
    <row r="47" spans="1:30" ht="12.75">
      <c r="A47" s="37">
        <v>2072</v>
      </c>
      <c r="B47" s="38" t="s">
        <v>65</v>
      </c>
      <c r="C47" s="21"/>
      <c r="D47" s="22"/>
      <c r="E47" s="21"/>
      <c r="F47" s="44">
        <v>2500</v>
      </c>
      <c r="G47" s="44">
        <v>1289</v>
      </c>
      <c r="H47" s="44">
        <v>2500</v>
      </c>
      <c r="I47" s="44">
        <v>2500</v>
      </c>
      <c r="J47" s="44">
        <v>2500</v>
      </c>
      <c r="K47" s="44">
        <v>1298</v>
      </c>
      <c r="L47" s="44">
        <v>2500</v>
      </c>
      <c r="M47" s="44">
        <v>1306</v>
      </c>
      <c r="N47" s="44">
        <v>2500</v>
      </c>
      <c r="O47" s="44">
        <v>1713</v>
      </c>
      <c r="P47" s="44">
        <v>2500</v>
      </c>
      <c r="Q47" s="44">
        <v>283</v>
      </c>
      <c r="R47" s="44">
        <v>2000</v>
      </c>
      <c r="S47" s="44">
        <v>2000</v>
      </c>
      <c r="T47" s="44">
        <v>2000</v>
      </c>
      <c r="U47" s="44">
        <v>1515</v>
      </c>
      <c r="V47" s="44">
        <v>2000</v>
      </c>
      <c r="W47" s="44">
        <v>1558</v>
      </c>
      <c r="X47" s="44">
        <v>2000</v>
      </c>
      <c r="Y47" s="26">
        <v>1655</v>
      </c>
      <c r="Z47" s="26">
        <v>2000</v>
      </c>
      <c r="AA47" s="26">
        <v>1500</v>
      </c>
      <c r="AB47" s="26">
        <v>2000</v>
      </c>
      <c r="AC47" s="13">
        <f t="shared" si="6"/>
        <v>0</v>
      </c>
      <c r="AD47" s="14">
        <f t="shared" si="8"/>
        <v>0</v>
      </c>
    </row>
    <row r="48" spans="1:30" ht="12.75">
      <c r="A48" s="37">
        <v>2073</v>
      </c>
      <c r="B48" s="38" t="s">
        <v>66</v>
      </c>
      <c r="C48" s="21"/>
      <c r="D48" s="22"/>
      <c r="E48" s="21"/>
      <c r="F48" s="44">
        <v>1800</v>
      </c>
      <c r="G48" s="44">
        <v>0</v>
      </c>
      <c r="H48" s="44">
        <v>1800</v>
      </c>
      <c r="I48" s="44">
        <v>1800</v>
      </c>
      <c r="J48" s="44">
        <v>1800</v>
      </c>
      <c r="K48" s="44">
        <v>1998</v>
      </c>
      <c r="L48" s="44">
        <v>1800</v>
      </c>
      <c r="M48" s="44">
        <v>0</v>
      </c>
      <c r="N48" s="44">
        <v>1800</v>
      </c>
      <c r="O48" s="44">
        <v>0</v>
      </c>
      <c r="P48" s="44">
        <v>1800</v>
      </c>
      <c r="Q48" s="44">
        <v>0</v>
      </c>
      <c r="R48" s="44">
        <v>1800</v>
      </c>
      <c r="S48" s="44">
        <v>1800</v>
      </c>
      <c r="T48" s="44">
        <v>1800</v>
      </c>
      <c r="U48" s="44">
        <v>0</v>
      </c>
      <c r="V48" s="44">
        <v>1800</v>
      </c>
      <c r="W48" s="44">
        <v>236</v>
      </c>
      <c r="X48" s="44">
        <v>1800</v>
      </c>
      <c r="Y48" s="26">
        <v>0</v>
      </c>
      <c r="Z48" s="26">
        <v>1800</v>
      </c>
      <c r="AA48" s="26">
        <v>2375</v>
      </c>
      <c r="AB48" s="26">
        <v>2200</v>
      </c>
      <c r="AC48" s="13">
        <f t="shared" si="6"/>
        <v>400</v>
      </c>
      <c r="AD48" s="14">
        <f t="shared" si="8"/>
        <v>0.2222222222222222</v>
      </c>
    </row>
    <row r="49" spans="1:30" ht="12.75">
      <c r="A49" s="37">
        <v>3002</v>
      </c>
      <c r="B49" s="38" t="s">
        <v>67</v>
      </c>
      <c r="C49" s="21"/>
      <c r="D49" s="22"/>
      <c r="E49" s="21"/>
      <c r="F49" s="44">
        <v>175</v>
      </c>
      <c r="G49" s="44">
        <v>0</v>
      </c>
      <c r="H49" s="44">
        <v>175</v>
      </c>
      <c r="I49" s="44">
        <v>175</v>
      </c>
      <c r="J49" s="44">
        <v>175</v>
      </c>
      <c r="K49" s="44">
        <v>0</v>
      </c>
      <c r="L49" s="44">
        <v>175</v>
      </c>
      <c r="M49" s="44">
        <v>0</v>
      </c>
      <c r="N49" s="44">
        <v>275</v>
      </c>
      <c r="O49" s="44">
        <v>275</v>
      </c>
      <c r="P49" s="44">
        <v>350</v>
      </c>
      <c r="Q49" s="44">
        <v>0</v>
      </c>
      <c r="R49" s="44">
        <v>365</v>
      </c>
      <c r="S49" s="44">
        <v>365</v>
      </c>
      <c r="T49" s="44">
        <v>478</v>
      </c>
      <c r="U49" s="44">
        <v>478</v>
      </c>
      <c r="V49" s="44">
        <v>320</v>
      </c>
      <c r="W49" s="44">
        <v>320</v>
      </c>
      <c r="X49" s="44">
        <v>320</v>
      </c>
      <c r="Y49" s="21">
        <v>320</v>
      </c>
      <c r="Z49" s="21">
        <v>455</v>
      </c>
      <c r="AA49" s="21">
        <v>455</v>
      </c>
      <c r="AB49" s="21">
        <v>455</v>
      </c>
      <c r="AC49" s="13">
        <f t="shared" si="6"/>
        <v>0</v>
      </c>
      <c r="AD49" s="14">
        <f t="shared" si="8"/>
        <v>0</v>
      </c>
    </row>
    <row r="50" spans="1:30" ht="12.75">
      <c r="A50" s="37">
        <v>3040</v>
      </c>
      <c r="B50" s="38" t="s">
        <v>68</v>
      </c>
      <c r="C50" s="21"/>
      <c r="D50" s="22"/>
      <c r="E50" s="21"/>
      <c r="F50" s="44"/>
      <c r="G50" s="44"/>
      <c r="H50" s="44"/>
      <c r="I50" s="44"/>
      <c r="J50" s="44"/>
      <c r="K50" s="44"/>
      <c r="L50" s="44"/>
      <c r="M50" s="44">
        <v>0</v>
      </c>
      <c r="N50" s="44">
        <v>300</v>
      </c>
      <c r="O50" s="44">
        <v>300</v>
      </c>
      <c r="P50" s="44">
        <v>375</v>
      </c>
      <c r="Q50" s="44">
        <v>320</v>
      </c>
      <c r="R50" s="44">
        <v>400</v>
      </c>
      <c r="S50" s="44">
        <v>400</v>
      </c>
      <c r="T50" s="44">
        <v>568</v>
      </c>
      <c r="U50" s="44">
        <v>568</v>
      </c>
      <c r="V50" s="44">
        <v>398</v>
      </c>
      <c r="W50" s="44">
        <v>398</v>
      </c>
      <c r="X50" s="44">
        <v>398</v>
      </c>
      <c r="Y50" s="21">
        <v>398</v>
      </c>
      <c r="Z50" s="21">
        <v>568</v>
      </c>
      <c r="AA50" s="21">
        <v>568</v>
      </c>
      <c r="AB50" s="21">
        <v>568</v>
      </c>
      <c r="AC50" s="13">
        <f t="shared" si="6"/>
        <v>0</v>
      </c>
      <c r="AD50" s="14">
        <f t="shared" si="8"/>
        <v>0</v>
      </c>
    </row>
    <row r="51" spans="1:30" ht="12.75">
      <c r="A51" s="37">
        <v>4001</v>
      </c>
      <c r="B51" s="38" t="s">
        <v>46</v>
      </c>
      <c r="C51" s="21"/>
      <c r="D51" s="22"/>
      <c r="E51" s="21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>
        <v>0</v>
      </c>
      <c r="X51" s="44">
        <v>75000</v>
      </c>
      <c r="Y51" s="26">
        <v>53318</v>
      </c>
      <c r="Z51" s="26">
        <v>0</v>
      </c>
      <c r="AA51" s="26">
        <v>0</v>
      </c>
      <c r="AB51" s="26">
        <v>0</v>
      </c>
      <c r="AC51" s="13">
        <f t="shared" si="6"/>
        <v>0</v>
      </c>
      <c r="AD51" s="14"/>
    </row>
    <row r="52" spans="1:30" ht="12.75">
      <c r="A52" s="37">
        <v>4004</v>
      </c>
      <c r="B52" s="38" t="s">
        <v>69</v>
      </c>
      <c r="C52" s="21"/>
      <c r="D52" s="22"/>
      <c r="E52" s="21"/>
      <c r="F52" s="44">
        <v>312532</v>
      </c>
      <c r="G52" s="44">
        <v>311369</v>
      </c>
      <c r="H52" s="44">
        <v>297020</v>
      </c>
      <c r="I52" s="44">
        <v>297020</v>
      </c>
      <c r="J52" s="44">
        <v>289186</v>
      </c>
      <c r="K52" s="44">
        <v>295037</v>
      </c>
      <c r="L52" s="44">
        <v>294452</v>
      </c>
      <c r="M52" s="44">
        <v>322325</v>
      </c>
      <c r="N52" s="44">
        <v>251702</v>
      </c>
      <c r="O52" s="44">
        <v>251702</v>
      </c>
      <c r="P52" s="44">
        <v>463594</v>
      </c>
      <c r="Q52" s="44">
        <v>451641</v>
      </c>
      <c r="R52" s="44">
        <v>354322</v>
      </c>
      <c r="S52" s="44">
        <v>354322</v>
      </c>
      <c r="T52" s="44">
        <v>246586</v>
      </c>
      <c r="U52" s="44">
        <v>219334</v>
      </c>
      <c r="V52" s="44">
        <v>219563</v>
      </c>
      <c r="W52" s="44">
        <v>220017</v>
      </c>
      <c r="X52" s="44">
        <v>219563</v>
      </c>
      <c r="Y52" s="26">
        <v>219563</v>
      </c>
      <c r="Z52" s="26">
        <v>219563</v>
      </c>
      <c r="AA52" s="26">
        <v>219563</v>
      </c>
      <c r="AB52" s="26">
        <v>219564</v>
      </c>
      <c r="AC52" s="13">
        <f t="shared" si="6"/>
        <v>1</v>
      </c>
      <c r="AD52" s="14">
        <f t="shared" si="8"/>
        <v>4.554501441499706E-06</v>
      </c>
    </row>
    <row r="53" spans="1:30" ht="12.75">
      <c r="A53" s="37">
        <v>6010</v>
      </c>
      <c r="B53" s="20" t="s">
        <v>47</v>
      </c>
      <c r="C53" s="21"/>
      <c r="D53" s="22"/>
      <c r="E53" s="21"/>
      <c r="F53" s="45"/>
      <c r="G53" s="45"/>
      <c r="H53" s="44">
        <v>22500</v>
      </c>
      <c r="I53" s="44">
        <v>22500</v>
      </c>
      <c r="J53" s="44">
        <v>23400</v>
      </c>
      <c r="K53" s="44">
        <v>23400</v>
      </c>
      <c r="L53" s="44">
        <v>23400</v>
      </c>
      <c r="M53" s="44">
        <v>23400</v>
      </c>
      <c r="N53" s="44">
        <v>19952</v>
      </c>
      <c r="O53" s="44">
        <v>19952</v>
      </c>
      <c r="P53" s="44">
        <v>21525</v>
      </c>
      <c r="Q53" s="44">
        <v>21525</v>
      </c>
      <c r="R53" s="44">
        <f>SUM(R39:R52)*0.015</f>
        <v>22467.271125</v>
      </c>
      <c r="S53" s="44">
        <f>SUM(S39:S52)*0.015</f>
        <v>22094.895</v>
      </c>
      <c r="T53" s="44">
        <f>SUM(T39:T52)*0.015</f>
        <v>21398.154284999997</v>
      </c>
      <c r="U53" s="44">
        <v>21398</v>
      </c>
      <c r="V53" s="44">
        <f>SUM(V42:V52)*0.03</f>
        <v>41612.34</v>
      </c>
      <c r="W53" s="44">
        <v>41612</v>
      </c>
      <c r="X53" s="44">
        <f>SUM(X39:X52)*0.03</f>
        <v>45461.48937</v>
      </c>
      <c r="Y53" s="26">
        <f>SUM(Y42:Y52)*0.03</f>
        <v>43014.299999999996</v>
      </c>
      <c r="Z53" s="26">
        <f>SUM(Z42:Z52)*0.03</f>
        <v>43448.071305</v>
      </c>
      <c r="AA53" s="26">
        <f>SUM(AA42:AA52)*0.03</f>
        <v>43444.92804</v>
      </c>
      <c r="AB53" s="26">
        <f>SUM(AB42:AB52)*0.03</f>
        <v>51125.24136</v>
      </c>
      <c r="AC53" s="13">
        <f t="shared" si="6"/>
        <v>7677.170055000002</v>
      </c>
      <c r="AD53" s="14">
        <f t="shared" si="8"/>
        <v>0.1766976030099756</v>
      </c>
    </row>
    <row r="54" spans="1:30" ht="12.75">
      <c r="A54" s="40"/>
      <c r="B54" s="38" t="s">
        <v>48</v>
      </c>
      <c r="C54" s="28"/>
      <c r="D54" s="29"/>
      <c r="E54" s="28"/>
      <c r="F54" s="46">
        <f>SUM(F44:F52)</f>
        <v>1346011</v>
      </c>
      <c r="G54" s="46">
        <f>SUM(G44:G52)</f>
        <v>1504030</v>
      </c>
      <c r="H54" s="46">
        <f aca="true" t="shared" si="10" ref="H54:S54">SUM(H44:H53)</f>
        <v>1352999</v>
      </c>
      <c r="I54" s="46">
        <f t="shared" si="10"/>
        <v>1352999</v>
      </c>
      <c r="J54" s="46">
        <f t="shared" si="10"/>
        <v>1380313</v>
      </c>
      <c r="K54" s="46">
        <f t="shared" si="10"/>
        <v>1371001</v>
      </c>
      <c r="L54" s="46">
        <f t="shared" si="10"/>
        <v>1385579</v>
      </c>
      <c r="M54" s="46">
        <f t="shared" si="10"/>
        <v>1378121</v>
      </c>
      <c r="N54" s="46">
        <f t="shared" si="10"/>
        <v>1339781</v>
      </c>
      <c r="O54" s="46">
        <f t="shared" si="10"/>
        <v>1295145</v>
      </c>
      <c r="P54" s="46">
        <f t="shared" si="10"/>
        <v>1554800</v>
      </c>
      <c r="Q54" s="46">
        <f t="shared" si="10"/>
        <v>1513574</v>
      </c>
      <c r="R54" s="46">
        <f t="shared" si="10"/>
        <v>1496010.271125</v>
      </c>
      <c r="S54" s="46">
        <f t="shared" si="10"/>
        <v>1470637.895</v>
      </c>
      <c r="T54" s="46">
        <f aca="true" t="shared" si="11" ref="T54:Z54">SUM(T43:T53)</f>
        <v>1422702.154285</v>
      </c>
      <c r="U54" s="46">
        <f t="shared" si="11"/>
        <v>1353282</v>
      </c>
      <c r="V54" s="46">
        <f t="shared" si="11"/>
        <v>1415565.34</v>
      </c>
      <c r="W54" s="46">
        <f t="shared" si="11"/>
        <v>1369301</v>
      </c>
      <c r="X54" s="46">
        <f t="shared" si="11"/>
        <v>1535346.48937</v>
      </c>
      <c r="Y54" s="31">
        <f t="shared" si="11"/>
        <v>1464642.3</v>
      </c>
      <c r="Z54" s="31">
        <f t="shared" si="11"/>
        <v>1478714.071305</v>
      </c>
      <c r="AA54" s="31">
        <f>SUM(AA43:AA53)</f>
        <v>1478785.92804</v>
      </c>
      <c r="AB54" s="31">
        <f>SUM(AB43:AB53)</f>
        <v>1740866.24136</v>
      </c>
      <c r="AC54" s="17">
        <f t="shared" si="6"/>
        <v>262152.1700550001</v>
      </c>
      <c r="AD54" s="18">
        <f t="shared" si="8"/>
        <v>0.17728388140896276</v>
      </c>
    </row>
    <row r="55" spans="1:30" ht="12.75">
      <c r="A55" s="40"/>
      <c r="B55" s="38" t="s">
        <v>70</v>
      </c>
      <c r="C55" s="28"/>
      <c r="D55" s="29"/>
      <c r="E55" s="28"/>
      <c r="F55" s="46">
        <f>SUM(F54+F42)</f>
        <v>1354699</v>
      </c>
      <c r="G55" s="46">
        <f>SUM(G54+G42)</f>
        <v>1512412</v>
      </c>
      <c r="H55" s="46">
        <f aca="true" t="shared" si="12" ref="H55:Z55">SUM(H42+H54)</f>
        <v>1362279.5065</v>
      </c>
      <c r="I55" s="46">
        <f t="shared" si="12"/>
        <v>1362076</v>
      </c>
      <c r="J55" s="46">
        <f t="shared" si="12"/>
        <v>1389935</v>
      </c>
      <c r="K55" s="46">
        <f t="shared" si="12"/>
        <v>1380464</v>
      </c>
      <c r="L55" s="46">
        <f t="shared" si="12"/>
        <v>1395626</v>
      </c>
      <c r="M55" s="46">
        <f t="shared" si="12"/>
        <v>1387016</v>
      </c>
      <c r="N55" s="46">
        <f t="shared" si="12"/>
        <v>1350090</v>
      </c>
      <c r="O55" s="46">
        <f t="shared" si="12"/>
        <v>1302613</v>
      </c>
      <c r="P55" s="46">
        <f t="shared" si="12"/>
        <v>1565332</v>
      </c>
      <c r="Q55" s="46">
        <f t="shared" si="12"/>
        <v>1523385</v>
      </c>
      <c r="R55" s="46">
        <f t="shared" si="12"/>
        <v>1508147.808625</v>
      </c>
      <c r="S55" s="46">
        <f t="shared" si="12"/>
        <v>1482862.895</v>
      </c>
      <c r="T55" s="46">
        <f t="shared" si="12"/>
        <v>1435321.963785</v>
      </c>
      <c r="U55" s="46">
        <f t="shared" si="12"/>
        <v>1363311</v>
      </c>
      <c r="V55" s="46">
        <f t="shared" si="12"/>
        <v>1428690.34</v>
      </c>
      <c r="W55" s="46">
        <f t="shared" si="12"/>
        <v>1381640</v>
      </c>
      <c r="X55" s="46">
        <f t="shared" si="12"/>
        <v>1548095.47887</v>
      </c>
      <c r="Y55" s="31">
        <f t="shared" si="12"/>
        <v>1476824.3</v>
      </c>
      <c r="Z55" s="31">
        <f t="shared" si="12"/>
        <v>1491717.114805</v>
      </c>
      <c r="AA55" s="31">
        <f>SUM(AA42+AA54)</f>
        <v>1491609.1960399998</v>
      </c>
      <c r="AB55" s="31">
        <f>SUM(AB42+AB54)</f>
        <v>1755299.9533600002</v>
      </c>
      <c r="AC55" s="17">
        <f t="shared" si="6"/>
        <v>263582.83855500026</v>
      </c>
      <c r="AD55" s="18">
        <f t="shared" si="8"/>
        <v>0.17669760300997572</v>
      </c>
    </row>
    <row r="56" spans="1:30" ht="12.75">
      <c r="A56" s="37"/>
      <c r="B56" s="38"/>
      <c r="C56" s="21"/>
      <c r="D56" s="22"/>
      <c r="E56" s="21"/>
      <c r="F56" s="47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21"/>
      <c r="Z56" s="21"/>
      <c r="AA56" s="21"/>
      <c r="AB56" s="21"/>
      <c r="AC56" s="21"/>
      <c r="AD56" s="35"/>
    </row>
    <row r="57" spans="1:30" ht="12.75">
      <c r="A57" s="49">
        <v>840</v>
      </c>
      <c r="B57" s="49" t="s">
        <v>71</v>
      </c>
      <c r="C57" s="3" t="s">
        <v>1</v>
      </c>
      <c r="D57" s="4" t="s">
        <v>2</v>
      </c>
      <c r="E57" s="4" t="s">
        <v>1</v>
      </c>
      <c r="F57" s="3" t="s">
        <v>2</v>
      </c>
      <c r="G57" s="3" t="s">
        <v>72</v>
      </c>
      <c r="H57" s="3" t="s">
        <v>2</v>
      </c>
      <c r="I57" s="4" t="s">
        <v>1</v>
      </c>
      <c r="J57" s="4" t="s">
        <v>2</v>
      </c>
      <c r="K57" s="4" t="s">
        <v>1</v>
      </c>
      <c r="L57" s="4" t="s">
        <v>2</v>
      </c>
      <c r="M57" s="4" t="s">
        <v>1</v>
      </c>
      <c r="N57" s="4" t="s">
        <v>2</v>
      </c>
      <c r="O57" s="4" t="s">
        <v>1</v>
      </c>
      <c r="P57" s="4" t="s">
        <v>2</v>
      </c>
      <c r="Q57" s="4" t="s">
        <v>1</v>
      </c>
      <c r="R57" s="4" t="s">
        <v>2</v>
      </c>
      <c r="S57" s="4" t="s">
        <v>5</v>
      </c>
      <c r="T57" s="4" t="s">
        <v>2</v>
      </c>
      <c r="U57" s="4" t="s">
        <v>4</v>
      </c>
      <c r="V57" s="4" t="s">
        <v>2</v>
      </c>
      <c r="W57" s="4" t="s">
        <v>4</v>
      </c>
      <c r="X57" s="4" t="s">
        <v>2</v>
      </c>
      <c r="Y57" s="4" t="s">
        <v>1</v>
      </c>
      <c r="Z57" s="4" t="s">
        <v>2</v>
      </c>
      <c r="AA57" s="4" t="s">
        <v>5</v>
      </c>
      <c r="AB57" s="4" t="s">
        <v>2</v>
      </c>
      <c r="AC57" s="4" t="s">
        <v>6</v>
      </c>
      <c r="AD57" s="5" t="s">
        <v>7</v>
      </c>
    </row>
    <row r="58" spans="1:30" ht="12.75">
      <c r="A58" s="50"/>
      <c r="B58" s="49"/>
      <c r="C58" s="3" t="s">
        <v>8</v>
      </c>
      <c r="D58" s="4" t="s">
        <v>9</v>
      </c>
      <c r="E58" s="4" t="s">
        <v>9</v>
      </c>
      <c r="F58" s="3" t="s">
        <v>10</v>
      </c>
      <c r="G58" s="3" t="s">
        <v>10</v>
      </c>
      <c r="H58" s="3" t="s">
        <v>11</v>
      </c>
      <c r="I58" s="4" t="s">
        <v>11</v>
      </c>
      <c r="J58" s="4" t="s">
        <v>12</v>
      </c>
      <c r="K58" s="4" t="s">
        <v>13</v>
      </c>
      <c r="L58" s="4" t="s">
        <v>14</v>
      </c>
      <c r="M58" s="4" t="s">
        <v>14</v>
      </c>
      <c r="N58" s="4" t="s">
        <v>15</v>
      </c>
      <c r="O58" s="4" t="s">
        <v>16</v>
      </c>
      <c r="P58" s="4" t="s">
        <v>17</v>
      </c>
      <c r="Q58" s="4" t="s">
        <v>17</v>
      </c>
      <c r="R58" s="4" t="s">
        <v>18</v>
      </c>
      <c r="S58" s="4" t="s">
        <v>19</v>
      </c>
      <c r="T58" s="4" t="s">
        <v>20</v>
      </c>
      <c r="U58" s="4" t="s">
        <v>20</v>
      </c>
      <c r="V58" s="4" t="s">
        <v>21</v>
      </c>
      <c r="W58" s="4" t="s">
        <v>21</v>
      </c>
      <c r="X58" s="4" t="s">
        <v>22</v>
      </c>
      <c r="Y58" s="4" t="s">
        <v>22</v>
      </c>
      <c r="Z58" s="4" t="s">
        <v>23</v>
      </c>
      <c r="AA58" s="4" t="s">
        <v>23</v>
      </c>
      <c r="AB58" s="4" t="s">
        <v>24</v>
      </c>
      <c r="AC58" s="4" t="s">
        <v>25</v>
      </c>
      <c r="AD58" s="5" t="s">
        <v>25</v>
      </c>
    </row>
    <row r="59" spans="1:30" ht="12.75">
      <c r="A59" s="8"/>
      <c r="B59" s="15" t="s">
        <v>26</v>
      </c>
      <c r="C59" s="8"/>
      <c r="D59" s="9"/>
      <c r="E59" s="8"/>
      <c r="F59" s="51"/>
      <c r="G59" s="51"/>
      <c r="H59" s="5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1"/>
    </row>
    <row r="60" spans="1:30" ht="12.75">
      <c r="A60" s="8" t="s">
        <v>73</v>
      </c>
      <c r="B60" s="15" t="s">
        <v>74</v>
      </c>
      <c r="C60" s="8"/>
      <c r="D60" s="9"/>
      <c r="E60" s="8"/>
      <c r="F60" s="51"/>
      <c r="G60" s="51"/>
      <c r="H60" s="5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v>1300</v>
      </c>
      <c r="V60" s="10">
        <v>1000</v>
      </c>
      <c r="W60" s="52">
        <v>4520</v>
      </c>
      <c r="X60" s="52">
        <v>1000</v>
      </c>
      <c r="Y60" s="52">
        <v>7860</v>
      </c>
      <c r="Z60" s="52">
        <v>4000</v>
      </c>
      <c r="AA60" s="52">
        <v>4000</v>
      </c>
      <c r="AB60" s="52">
        <v>4000</v>
      </c>
      <c r="AC60" s="13">
        <f aca="true" t="shared" si="13" ref="AC60:AC77">SUM(AB60-Z60)</f>
        <v>0</v>
      </c>
      <c r="AD60" s="53">
        <f>SUM(AC60/X60)</f>
        <v>0</v>
      </c>
    </row>
    <row r="61" spans="1:30" ht="12.75">
      <c r="A61" s="8" t="s">
        <v>75</v>
      </c>
      <c r="B61" s="15" t="s">
        <v>76</v>
      </c>
      <c r="C61" s="8"/>
      <c r="D61" s="9"/>
      <c r="E61" s="8"/>
      <c r="F61" s="51"/>
      <c r="G61" s="51"/>
      <c r="H61" s="5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v>822</v>
      </c>
      <c r="V61" s="10">
        <v>500</v>
      </c>
      <c r="W61" s="52">
        <v>496</v>
      </c>
      <c r="X61" s="52">
        <v>500</v>
      </c>
      <c r="Y61" s="52">
        <v>346</v>
      </c>
      <c r="Z61" s="52">
        <v>200</v>
      </c>
      <c r="AA61" s="52">
        <v>200</v>
      </c>
      <c r="AB61" s="52">
        <v>200</v>
      </c>
      <c r="AC61" s="13">
        <f t="shared" si="13"/>
        <v>0</v>
      </c>
      <c r="AD61" s="53">
        <f>SUM(AC61/X61)</f>
        <v>0</v>
      </c>
    </row>
    <row r="62" spans="1:30" ht="12.75">
      <c r="A62" s="15"/>
      <c r="B62" s="15" t="s">
        <v>77</v>
      </c>
      <c r="C62" s="15"/>
      <c r="D62" s="16"/>
      <c r="E62" s="15"/>
      <c r="F62" s="51"/>
      <c r="G62" s="51"/>
      <c r="H62" s="5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 aca="true" t="shared" si="14" ref="U62:Z62">SUM(U60:U61)</f>
        <v>2122</v>
      </c>
      <c r="V62" s="10">
        <f t="shared" si="14"/>
        <v>1500</v>
      </c>
      <c r="W62" s="10">
        <f t="shared" si="14"/>
        <v>5016</v>
      </c>
      <c r="X62" s="10">
        <f t="shared" si="14"/>
        <v>1500</v>
      </c>
      <c r="Y62" s="10">
        <f t="shared" si="14"/>
        <v>8206</v>
      </c>
      <c r="Z62" s="10">
        <f t="shared" si="14"/>
        <v>4200</v>
      </c>
      <c r="AA62" s="10">
        <f>SUM(AA60:AA61)</f>
        <v>4200</v>
      </c>
      <c r="AB62" s="10">
        <f>SUM(AB60:AB61)</f>
        <v>4200</v>
      </c>
      <c r="AC62" s="17">
        <f t="shared" si="13"/>
        <v>0</v>
      </c>
      <c r="AD62" s="54">
        <f>SUM(AC62/X62)</f>
        <v>0</v>
      </c>
    </row>
    <row r="63" spans="1:30" ht="12.75">
      <c r="A63" s="8"/>
      <c r="B63" s="15"/>
      <c r="C63" s="8"/>
      <c r="D63" s="9"/>
      <c r="E63" s="8"/>
      <c r="F63" s="51"/>
      <c r="G63" s="51"/>
      <c r="H63" s="5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3"/>
      <c r="AD63" s="11"/>
    </row>
    <row r="64" spans="1:30" ht="12.75">
      <c r="A64" s="21"/>
      <c r="B64" s="28" t="s">
        <v>59</v>
      </c>
      <c r="C64" s="21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13"/>
      <c r="AD64" s="35"/>
    </row>
    <row r="65" spans="1:30" ht="12.75">
      <c r="A65" s="21">
        <v>1002</v>
      </c>
      <c r="B65" s="28" t="s">
        <v>31</v>
      </c>
      <c r="C65" s="21"/>
      <c r="D65" s="22"/>
      <c r="E65" s="21"/>
      <c r="F65" s="32">
        <v>2900</v>
      </c>
      <c r="G65" s="32">
        <v>2630</v>
      </c>
      <c r="H65" s="32">
        <v>3800</v>
      </c>
      <c r="I65" s="32">
        <v>3800</v>
      </c>
      <c r="J65" s="32">
        <v>3800</v>
      </c>
      <c r="K65" s="32">
        <v>2906</v>
      </c>
      <c r="L65" s="32">
        <v>3800</v>
      </c>
      <c r="M65" s="32">
        <v>2562</v>
      </c>
      <c r="N65" s="32">
        <v>3800</v>
      </c>
      <c r="O65" s="32">
        <v>2729</v>
      </c>
      <c r="P65" s="32">
        <v>3800</v>
      </c>
      <c r="Q65" s="32">
        <v>2048</v>
      </c>
      <c r="R65" s="32">
        <v>3800</v>
      </c>
      <c r="S65" s="32">
        <v>3800</v>
      </c>
      <c r="T65" s="32">
        <v>3952</v>
      </c>
      <c r="U65" s="32">
        <v>3952</v>
      </c>
      <c r="V65" s="32">
        <v>2500</v>
      </c>
      <c r="W65" s="32">
        <v>1175</v>
      </c>
      <c r="X65" s="32">
        <v>2500</v>
      </c>
      <c r="Y65" s="32">
        <v>1352</v>
      </c>
      <c r="Z65" s="32">
        <v>2500</v>
      </c>
      <c r="AA65" s="32">
        <v>2500</v>
      </c>
      <c r="AB65" s="32">
        <v>2500</v>
      </c>
      <c r="AC65" s="13">
        <f t="shared" si="13"/>
        <v>0</v>
      </c>
      <c r="AD65" s="14">
        <f>SUM(AC65/X65)</f>
        <v>0</v>
      </c>
    </row>
    <row r="66" spans="1:30" ht="12.75">
      <c r="A66" s="21">
        <v>1020</v>
      </c>
      <c r="B66" s="28" t="s">
        <v>32</v>
      </c>
      <c r="C66" s="21"/>
      <c r="D66" s="22"/>
      <c r="E66" s="21"/>
      <c r="F66" s="32">
        <v>200</v>
      </c>
      <c r="G66" s="32">
        <v>201</v>
      </c>
      <c r="H66" s="32">
        <v>290</v>
      </c>
      <c r="I66" s="32">
        <v>290</v>
      </c>
      <c r="J66" s="32">
        <v>290</v>
      </c>
      <c r="K66" s="32">
        <v>184</v>
      </c>
      <c r="L66" s="32">
        <v>290</v>
      </c>
      <c r="M66" s="32">
        <v>245</v>
      </c>
      <c r="N66" s="32">
        <v>290</v>
      </c>
      <c r="O66" s="32">
        <v>159</v>
      </c>
      <c r="P66" s="32">
        <v>290</v>
      </c>
      <c r="Q66" s="32">
        <v>141</v>
      </c>
      <c r="R66" s="32">
        <v>290</v>
      </c>
      <c r="S66" s="32">
        <v>290</v>
      </c>
      <c r="T66" s="32">
        <v>302</v>
      </c>
      <c r="U66" s="32">
        <v>302</v>
      </c>
      <c r="V66" s="32">
        <v>191</v>
      </c>
      <c r="W66" s="32">
        <v>0</v>
      </c>
      <c r="X66" s="32">
        <v>191</v>
      </c>
      <c r="Y66" s="32">
        <v>191</v>
      </c>
      <c r="Z66" s="32">
        <v>191</v>
      </c>
      <c r="AA66" s="32">
        <v>191</v>
      </c>
      <c r="AB66" s="32">
        <v>191</v>
      </c>
      <c r="AC66" s="13">
        <f t="shared" si="13"/>
        <v>0</v>
      </c>
      <c r="AD66" s="14">
        <f>SUM(AC66/X66)</f>
        <v>0</v>
      </c>
    </row>
    <row r="67" spans="1:30" ht="12.75">
      <c r="A67" s="28"/>
      <c r="B67" s="20" t="s">
        <v>33</v>
      </c>
      <c r="C67" s="28"/>
      <c r="D67" s="29"/>
      <c r="E67" s="28"/>
      <c r="F67" s="55">
        <f aca="true" t="shared" si="15" ref="F67:X67">SUM(F65:F66)</f>
        <v>3100</v>
      </c>
      <c r="G67" s="55">
        <f t="shared" si="15"/>
        <v>2831</v>
      </c>
      <c r="H67" s="55">
        <f t="shared" si="15"/>
        <v>4090</v>
      </c>
      <c r="I67" s="55">
        <f t="shared" si="15"/>
        <v>4090</v>
      </c>
      <c r="J67" s="55">
        <f t="shared" si="15"/>
        <v>4090</v>
      </c>
      <c r="K67" s="55">
        <f t="shared" si="15"/>
        <v>3090</v>
      </c>
      <c r="L67" s="55">
        <f t="shared" si="15"/>
        <v>4090</v>
      </c>
      <c r="M67" s="55">
        <f t="shared" si="15"/>
        <v>2807</v>
      </c>
      <c r="N67" s="55">
        <f t="shared" si="15"/>
        <v>4090</v>
      </c>
      <c r="O67" s="55">
        <f t="shared" si="15"/>
        <v>2888</v>
      </c>
      <c r="P67" s="55">
        <f t="shared" si="15"/>
        <v>4090</v>
      </c>
      <c r="Q67" s="55">
        <f t="shared" si="15"/>
        <v>2189</v>
      </c>
      <c r="R67" s="55">
        <f t="shared" si="15"/>
        <v>4090</v>
      </c>
      <c r="S67" s="55">
        <f t="shared" si="15"/>
        <v>4090</v>
      </c>
      <c r="T67" s="55">
        <f t="shared" si="15"/>
        <v>4254</v>
      </c>
      <c r="U67" s="55">
        <f t="shared" si="15"/>
        <v>4254</v>
      </c>
      <c r="V67" s="55">
        <f t="shared" si="15"/>
        <v>2691</v>
      </c>
      <c r="W67" s="55">
        <f t="shared" si="15"/>
        <v>1175</v>
      </c>
      <c r="X67" s="55">
        <f t="shared" si="15"/>
        <v>2691</v>
      </c>
      <c r="Y67" s="55">
        <f>SUM(Y65:Y66)</f>
        <v>1543</v>
      </c>
      <c r="Z67" s="55">
        <f>SUM(Z65:Z66)</f>
        <v>2691</v>
      </c>
      <c r="AA67" s="55">
        <f>SUM(AA65:AA66)</f>
        <v>2691</v>
      </c>
      <c r="AB67" s="55">
        <f>SUM(AB65:AB66)</f>
        <v>2691</v>
      </c>
      <c r="AC67" s="17">
        <f t="shared" si="13"/>
        <v>0</v>
      </c>
      <c r="AD67" s="18">
        <f>SUM(AC67/X67)</f>
        <v>0</v>
      </c>
    </row>
    <row r="68" spans="1:30" ht="12.75">
      <c r="A68" s="21"/>
      <c r="B68" s="28"/>
      <c r="C68" s="21"/>
      <c r="D68" s="22"/>
      <c r="E68" s="2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13">
        <f t="shared" si="13"/>
        <v>0</v>
      </c>
      <c r="AD68" s="14"/>
    </row>
    <row r="69" spans="1:30" ht="12.75">
      <c r="A69" s="21">
        <v>2001</v>
      </c>
      <c r="B69" s="28" t="s">
        <v>78</v>
      </c>
      <c r="C69" s="21"/>
      <c r="D69" s="22"/>
      <c r="E69" s="21"/>
      <c r="F69" s="32">
        <v>550</v>
      </c>
      <c r="G69" s="32">
        <v>0</v>
      </c>
      <c r="H69" s="32">
        <v>550</v>
      </c>
      <c r="I69" s="32">
        <v>550</v>
      </c>
      <c r="J69" s="32">
        <v>550</v>
      </c>
      <c r="K69" s="32">
        <v>0</v>
      </c>
      <c r="L69" s="32">
        <v>550</v>
      </c>
      <c r="M69" s="32">
        <v>0</v>
      </c>
      <c r="N69" s="32">
        <v>550</v>
      </c>
      <c r="O69" s="32">
        <v>0</v>
      </c>
      <c r="P69" s="32">
        <v>550</v>
      </c>
      <c r="Q69" s="32">
        <v>0</v>
      </c>
      <c r="R69" s="32">
        <v>550</v>
      </c>
      <c r="S69" s="32">
        <v>550</v>
      </c>
      <c r="T69" s="32">
        <v>550</v>
      </c>
      <c r="U69" s="32">
        <v>550</v>
      </c>
      <c r="V69" s="32">
        <v>550</v>
      </c>
      <c r="W69" s="32">
        <v>0</v>
      </c>
      <c r="X69" s="32">
        <v>550</v>
      </c>
      <c r="Y69" s="32">
        <v>0</v>
      </c>
      <c r="Z69" s="32">
        <v>550</v>
      </c>
      <c r="AA69" s="32">
        <v>550</v>
      </c>
      <c r="AB69" s="32">
        <v>550</v>
      </c>
      <c r="AC69" s="13">
        <f t="shared" si="13"/>
        <v>0</v>
      </c>
      <c r="AD69" s="14">
        <f aca="true" t="shared" si="16" ref="AD69:AD77">SUM(AC69/X69)</f>
        <v>0</v>
      </c>
    </row>
    <row r="70" spans="1:30" ht="12.75">
      <c r="A70" s="21">
        <v>2002</v>
      </c>
      <c r="B70" s="28" t="s">
        <v>79</v>
      </c>
      <c r="C70" s="21"/>
      <c r="D70" s="22"/>
      <c r="E70" s="21"/>
      <c r="F70" s="32">
        <v>600</v>
      </c>
      <c r="G70" s="32">
        <v>339</v>
      </c>
      <c r="H70" s="32">
        <v>400</v>
      </c>
      <c r="I70" s="32">
        <v>400</v>
      </c>
      <c r="J70" s="32">
        <v>400</v>
      </c>
      <c r="K70" s="32">
        <v>484</v>
      </c>
      <c r="L70" s="32">
        <v>400</v>
      </c>
      <c r="M70" s="32">
        <v>540</v>
      </c>
      <c r="N70" s="32">
        <v>400</v>
      </c>
      <c r="O70" s="32">
        <v>334</v>
      </c>
      <c r="P70" s="32">
        <v>650</v>
      </c>
      <c r="Q70" s="32">
        <v>569</v>
      </c>
      <c r="R70" s="32">
        <v>650</v>
      </c>
      <c r="S70" s="32">
        <v>650</v>
      </c>
      <c r="T70" s="32">
        <v>690</v>
      </c>
      <c r="U70" s="32">
        <v>690</v>
      </c>
      <c r="V70" s="32">
        <v>690</v>
      </c>
      <c r="W70" s="32">
        <v>427</v>
      </c>
      <c r="X70" s="32">
        <v>690</v>
      </c>
      <c r="Y70" s="32">
        <v>316</v>
      </c>
      <c r="Z70" s="32">
        <v>690</v>
      </c>
      <c r="AA70" s="32">
        <v>690</v>
      </c>
      <c r="AB70" s="32">
        <v>690</v>
      </c>
      <c r="AC70" s="13">
        <f t="shared" si="13"/>
        <v>0</v>
      </c>
      <c r="AD70" s="14">
        <f t="shared" si="16"/>
        <v>0</v>
      </c>
    </row>
    <row r="71" spans="1:30" ht="12.75">
      <c r="A71" s="21">
        <v>2003</v>
      </c>
      <c r="B71" s="28" t="s">
        <v>80</v>
      </c>
      <c r="C71" s="21"/>
      <c r="D71" s="22"/>
      <c r="E71" s="21"/>
      <c r="F71" s="32">
        <v>300</v>
      </c>
      <c r="G71" s="32">
        <v>536</v>
      </c>
      <c r="H71" s="32">
        <v>400</v>
      </c>
      <c r="I71" s="32">
        <v>400</v>
      </c>
      <c r="J71" s="32">
        <v>400</v>
      </c>
      <c r="K71" s="32">
        <v>297</v>
      </c>
      <c r="L71" s="32">
        <v>400</v>
      </c>
      <c r="M71" s="32">
        <v>314</v>
      </c>
      <c r="N71" s="32">
        <v>400</v>
      </c>
      <c r="O71" s="32">
        <v>208</v>
      </c>
      <c r="P71" s="32">
        <v>400</v>
      </c>
      <c r="Q71" s="32">
        <v>240</v>
      </c>
      <c r="R71" s="32">
        <v>400</v>
      </c>
      <c r="S71" s="32">
        <v>400</v>
      </c>
      <c r="T71" s="32">
        <v>400</v>
      </c>
      <c r="U71" s="32">
        <v>400</v>
      </c>
      <c r="V71" s="32">
        <v>400</v>
      </c>
      <c r="W71" s="32">
        <v>534</v>
      </c>
      <c r="X71" s="32">
        <v>400</v>
      </c>
      <c r="Y71" s="32">
        <v>352</v>
      </c>
      <c r="Z71" s="32">
        <v>400</v>
      </c>
      <c r="AA71" s="32">
        <v>400</v>
      </c>
      <c r="AB71" s="32">
        <v>400</v>
      </c>
      <c r="AC71" s="13">
        <f t="shared" si="13"/>
        <v>0</v>
      </c>
      <c r="AD71" s="14">
        <f t="shared" si="16"/>
        <v>0</v>
      </c>
    </row>
    <row r="72" spans="1:30" ht="12.75">
      <c r="A72" s="21">
        <v>2035</v>
      </c>
      <c r="B72" s="28" t="s">
        <v>81</v>
      </c>
      <c r="C72" s="21"/>
      <c r="D72" s="22"/>
      <c r="E72" s="21"/>
      <c r="F72" s="32">
        <v>1000</v>
      </c>
      <c r="G72" s="32">
        <v>8781</v>
      </c>
      <c r="H72" s="32">
        <v>2500</v>
      </c>
      <c r="I72" s="32">
        <v>2500</v>
      </c>
      <c r="J72" s="32">
        <v>2500</v>
      </c>
      <c r="K72" s="32">
        <v>7456</v>
      </c>
      <c r="L72" s="32">
        <v>10000</v>
      </c>
      <c r="M72" s="32">
        <v>2879</v>
      </c>
      <c r="N72" s="32">
        <v>2500</v>
      </c>
      <c r="O72" s="32">
        <v>7445</v>
      </c>
      <c r="P72" s="32">
        <v>2500</v>
      </c>
      <c r="Q72" s="32">
        <v>2252</v>
      </c>
      <c r="R72" s="32">
        <v>2500</v>
      </c>
      <c r="S72" s="32">
        <v>2500</v>
      </c>
      <c r="T72" s="32">
        <v>2500</v>
      </c>
      <c r="U72" s="32">
        <v>2500</v>
      </c>
      <c r="V72" s="32">
        <v>2500</v>
      </c>
      <c r="W72" s="32">
        <v>751</v>
      </c>
      <c r="X72" s="32">
        <v>2500</v>
      </c>
      <c r="Y72" s="32">
        <v>5985</v>
      </c>
      <c r="Z72" s="32">
        <v>2500</v>
      </c>
      <c r="AA72" s="32">
        <v>2500</v>
      </c>
      <c r="AB72" s="32">
        <v>3000</v>
      </c>
      <c r="AC72" s="13">
        <f t="shared" si="13"/>
        <v>500</v>
      </c>
      <c r="AD72" s="14">
        <f t="shared" si="16"/>
        <v>0.2</v>
      </c>
    </row>
    <row r="73" spans="1:30" ht="12.75">
      <c r="A73" s="21">
        <v>2063</v>
      </c>
      <c r="B73" s="28" t="s">
        <v>82</v>
      </c>
      <c r="C73" s="21"/>
      <c r="D73" s="22"/>
      <c r="E73" s="21"/>
      <c r="F73" s="32">
        <v>450</v>
      </c>
      <c r="G73" s="32">
        <v>0</v>
      </c>
      <c r="H73" s="32">
        <v>450</v>
      </c>
      <c r="I73" s="32">
        <v>450</v>
      </c>
      <c r="J73" s="32">
        <v>450</v>
      </c>
      <c r="K73" s="32">
        <v>0</v>
      </c>
      <c r="L73" s="32">
        <v>450</v>
      </c>
      <c r="M73" s="32">
        <v>0</v>
      </c>
      <c r="N73" s="32">
        <v>450</v>
      </c>
      <c r="O73" s="32">
        <v>0</v>
      </c>
      <c r="P73" s="32">
        <v>450</v>
      </c>
      <c r="Q73" s="32">
        <v>0</v>
      </c>
      <c r="R73" s="32">
        <v>450</v>
      </c>
      <c r="S73" s="32">
        <v>450</v>
      </c>
      <c r="T73" s="32">
        <v>450</v>
      </c>
      <c r="U73" s="32">
        <v>450</v>
      </c>
      <c r="V73" s="32">
        <v>450</v>
      </c>
      <c r="W73" s="32">
        <v>0</v>
      </c>
      <c r="X73" s="32">
        <v>450</v>
      </c>
      <c r="Y73" s="32">
        <v>0</v>
      </c>
      <c r="Z73" s="32">
        <v>450</v>
      </c>
      <c r="AA73" s="32">
        <v>450</v>
      </c>
      <c r="AB73" s="32">
        <v>450</v>
      </c>
      <c r="AC73" s="13">
        <f t="shared" si="13"/>
        <v>0</v>
      </c>
      <c r="AD73" s="14">
        <f t="shared" si="16"/>
        <v>0</v>
      </c>
    </row>
    <row r="74" spans="1:30" ht="12.75">
      <c r="A74" s="21">
        <v>3003</v>
      </c>
      <c r="B74" s="28" t="s">
        <v>83</v>
      </c>
      <c r="C74" s="21"/>
      <c r="D74" s="22"/>
      <c r="E74" s="21"/>
      <c r="F74" s="32">
        <v>500</v>
      </c>
      <c r="G74" s="32">
        <v>615</v>
      </c>
      <c r="H74" s="32">
        <v>500</v>
      </c>
      <c r="I74" s="32">
        <v>500</v>
      </c>
      <c r="J74" s="32">
        <v>650</v>
      </c>
      <c r="K74" s="32">
        <v>671</v>
      </c>
      <c r="L74" s="32">
        <v>650</v>
      </c>
      <c r="M74" s="32">
        <v>1410</v>
      </c>
      <c r="N74" s="32">
        <v>650</v>
      </c>
      <c r="O74" s="32">
        <v>1876</v>
      </c>
      <c r="P74" s="32">
        <v>1000</v>
      </c>
      <c r="Q74" s="32">
        <v>2393</v>
      </c>
      <c r="R74" s="32">
        <v>1000</v>
      </c>
      <c r="S74" s="32">
        <v>1000</v>
      </c>
      <c r="T74" s="32">
        <v>3000</v>
      </c>
      <c r="U74" s="32">
        <v>3000</v>
      </c>
      <c r="V74" s="32">
        <v>3000</v>
      </c>
      <c r="W74" s="32">
        <v>2755</v>
      </c>
      <c r="X74" s="32">
        <v>3000</v>
      </c>
      <c r="Y74" s="32">
        <v>2465</v>
      </c>
      <c r="Z74" s="32">
        <v>3250</v>
      </c>
      <c r="AA74" s="32">
        <v>3250</v>
      </c>
      <c r="AB74" s="32">
        <v>3250</v>
      </c>
      <c r="AC74" s="13">
        <f t="shared" si="13"/>
        <v>0</v>
      </c>
      <c r="AD74" s="14">
        <f t="shared" si="16"/>
        <v>0</v>
      </c>
    </row>
    <row r="75" spans="1:30" ht="12.75">
      <c r="A75" s="21">
        <v>6010</v>
      </c>
      <c r="B75" s="20" t="s">
        <v>47</v>
      </c>
      <c r="C75" s="21"/>
      <c r="D75" s="22"/>
      <c r="E75" s="21"/>
      <c r="F75" s="32"/>
      <c r="G75" s="32"/>
      <c r="H75" s="32">
        <v>1330</v>
      </c>
      <c r="I75" s="32">
        <v>1330</v>
      </c>
      <c r="J75" s="32">
        <v>1350</v>
      </c>
      <c r="K75" s="32">
        <v>620</v>
      </c>
      <c r="L75" s="32">
        <v>1350</v>
      </c>
      <c r="M75" s="32">
        <v>1350</v>
      </c>
      <c r="N75" s="32">
        <v>1350</v>
      </c>
      <c r="O75" s="32">
        <v>1350</v>
      </c>
      <c r="P75" s="32">
        <v>1400</v>
      </c>
      <c r="Q75" s="32">
        <v>1400</v>
      </c>
      <c r="R75" s="32">
        <v>1400</v>
      </c>
      <c r="S75" s="32">
        <v>1400</v>
      </c>
      <c r="T75" s="32">
        <v>1400</v>
      </c>
      <c r="U75" s="32">
        <f aca="true" t="shared" si="17" ref="U75:Z75">SUM(U67:U74)*0.03</f>
        <v>355.32</v>
      </c>
      <c r="V75" s="32">
        <f t="shared" si="17"/>
        <v>308.43</v>
      </c>
      <c r="W75" s="32">
        <v>202</v>
      </c>
      <c r="X75" s="32">
        <f t="shared" si="17"/>
        <v>308.43</v>
      </c>
      <c r="Y75" s="32">
        <v>308</v>
      </c>
      <c r="Z75" s="32">
        <f t="shared" si="17"/>
        <v>315.93</v>
      </c>
      <c r="AA75" s="32">
        <f>SUM(AA67:AA74)*0.03</f>
        <v>315.93</v>
      </c>
      <c r="AB75" s="32">
        <f>SUM(AB67:AB74)*0.03</f>
        <v>330.93</v>
      </c>
      <c r="AC75" s="13">
        <f t="shared" si="13"/>
        <v>15</v>
      </c>
      <c r="AD75" s="14">
        <f t="shared" si="16"/>
        <v>0.04863340142009532</v>
      </c>
    </row>
    <row r="76" spans="1:30" ht="12.75">
      <c r="A76" s="28"/>
      <c r="B76" s="20" t="s">
        <v>48</v>
      </c>
      <c r="C76" s="28"/>
      <c r="D76" s="29"/>
      <c r="E76" s="28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>
        <f aca="true" t="shared" si="18" ref="S76:X76">SUM(S69:S75)</f>
        <v>6950</v>
      </c>
      <c r="T76" s="55">
        <f t="shared" si="18"/>
        <v>8990</v>
      </c>
      <c r="U76" s="55">
        <f t="shared" si="18"/>
        <v>7945.32</v>
      </c>
      <c r="V76" s="55">
        <f t="shared" si="18"/>
        <v>7898.43</v>
      </c>
      <c r="W76" s="55">
        <f t="shared" si="18"/>
        <v>4669</v>
      </c>
      <c r="X76" s="55">
        <f t="shared" si="18"/>
        <v>7898.43</v>
      </c>
      <c r="Y76" s="55">
        <f>SUM(Y69:Y75)</f>
        <v>9426</v>
      </c>
      <c r="Z76" s="55">
        <f>SUM(Z69:Z75)</f>
        <v>8155.93</v>
      </c>
      <c r="AA76" s="55">
        <f>SUM(AA69:AA75)</f>
        <v>8155.93</v>
      </c>
      <c r="AB76" s="55">
        <f>SUM(AB69:AB75)</f>
        <v>8670.93</v>
      </c>
      <c r="AC76" s="17">
        <f t="shared" si="13"/>
        <v>515</v>
      </c>
      <c r="AD76" s="18">
        <f t="shared" si="16"/>
        <v>0.06520283144878158</v>
      </c>
    </row>
    <row r="77" spans="1:30" ht="12.75">
      <c r="A77" s="28"/>
      <c r="B77" s="28" t="s">
        <v>84</v>
      </c>
      <c r="C77" s="28"/>
      <c r="D77" s="29"/>
      <c r="E77" s="28"/>
      <c r="F77" s="55" t="e">
        <f>SUM(F67+#REF!)</f>
        <v>#REF!</v>
      </c>
      <c r="G77" s="55" t="e">
        <f>SUM(G67+#REF!)</f>
        <v>#REF!</v>
      </c>
      <c r="H77" s="55" t="e">
        <f>SUM(H67+#REF!)</f>
        <v>#REF!</v>
      </c>
      <c r="I77" s="55" t="e">
        <f>SUM(I67+#REF!)</f>
        <v>#REF!</v>
      </c>
      <c r="J77" s="55" t="e">
        <f>SUM(J67+#REF!)</f>
        <v>#REF!</v>
      </c>
      <c r="K77" s="55" t="e">
        <f>SUM(K67+#REF!)</f>
        <v>#REF!</v>
      </c>
      <c r="L77" s="55" t="e">
        <f>SUM(L67+#REF!)</f>
        <v>#REF!</v>
      </c>
      <c r="M77" s="55" t="e">
        <f>SUM(M67+#REF!)</f>
        <v>#REF!</v>
      </c>
      <c r="N77" s="55" t="e">
        <f>SUM(N67+#REF!)</f>
        <v>#REF!</v>
      </c>
      <c r="O77" s="55" t="e">
        <f>SUM(O67+#REF!)</f>
        <v>#REF!</v>
      </c>
      <c r="P77" s="55" t="e">
        <f>SUM(P67+#REF!)</f>
        <v>#REF!</v>
      </c>
      <c r="Q77" s="55" t="e">
        <f>SUM(Q67+#REF!)</f>
        <v>#REF!</v>
      </c>
      <c r="R77" s="55" t="e">
        <f>SUM(R67+#REF!)</f>
        <v>#REF!</v>
      </c>
      <c r="S77" s="55">
        <f aca="true" t="shared" si="19" ref="S77:X77">SUM(S67+S76)</f>
        <v>11040</v>
      </c>
      <c r="T77" s="55">
        <f t="shared" si="19"/>
        <v>13244</v>
      </c>
      <c r="U77" s="55">
        <f t="shared" si="19"/>
        <v>12199.32</v>
      </c>
      <c r="V77" s="55">
        <f t="shared" si="19"/>
        <v>10589.43</v>
      </c>
      <c r="W77" s="55">
        <f t="shared" si="19"/>
        <v>5844</v>
      </c>
      <c r="X77" s="55">
        <f t="shared" si="19"/>
        <v>10589.43</v>
      </c>
      <c r="Y77" s="55">
        <f>SUM(Y67+Y76)</f>
        <v>10969</v>
      </c>
      <c r="Z77" s="55">
        <f>SUM(Z67+Z76)</f>
        <v>10846.93</v>
      </c>
      <c r="AA77" s="55">
        <f>SUM(AA67+AA76)</f>
        <v>10846.93</v>
      </c>
      <c r="AB77" s="55">
        <f>SUM(AB67+AB76)</f>
        <v>11361.93</v>
      </c>
      <c r="AC77" s="17">
        <f t="shared" si="13"/>
        <v>515</v>
      </c>
      <c r="AD77" s="18">
        <f t="shared" si="16"/>
        <v>0.04863340142009532</v>
      </c>
    </row>
    <row r="78" spans="1:30" ht="12.75">
      <c r="A78" s="1">
        <v>860</v>
      </c>
      <c r="B78" s="2" t="s">
        <v>85</v>
      </c>
      <c r="C78" s="3" t="s">
        <v>1</v>
      </c>
      <c r="D78" s="4" t="s">
        <v>2</v>
      </c>
      <c r="E78" s="4" t="s">
        <v>1</v>
      </c>
      <c r="F78" s="1" t="s">
        <v>2</v>
      </c>
      <c r="G78" s="1" t="s">
        <v>1</v>
      </c>
      <c r="H78" s="1" t="s">
        <v>2</v>
      </c>
      <c r="I78" s="4" t="s">
        <v>1</v>
      </c>
      <c r="J78" s="4" t="s">
        <v>2</v>
      </c>
      <c r="K78" s="4" t="s">
        <v>1</v>
      </c>
      <c r="L78" s="4" t="s">
        <v>2</v>
      </c>
      <c r="M78" s="4" t="s">
        <v>1</v>
      </c>
      <c r="N78" s="4" t="s">
        <v>2</v>
      </c>
      <c r="O78" s="4" t="s">
        <v>1</v>
      </c>
      <c r="P78" s="4" t="s">
        <v>2</v>
      </c>
      <c r="Q78" s="4" t="s">
        <v>1</v>
      </c>
      <c r="R78" s="4" t="s">
        <v>2</v>
      </c>
      <c r="S78" s="4" t="s">
        <v>5</v>
      </c>
      <c r="T78" s="4" t="s">
        <v>2</v>
      </c>
      <c r="U78" s="4" t="s">
        <v>4</v>
      </c>
      <c r="V78" s="4" t="s">
        <v>2</v>
      </c>
      <c r="W78" s="4" t="s">
        <v>4</v>
      </c>
      <c r="X78" s="4" t="s">
        <v>2</v>
      </c>
      <c r="Y78" s="4" t="s">
        <v>1</v>
      </c>
      <c r="Z78" s="4" t="s">
        <v>2</v>
      </c>
      <c r="AA78" s="4" t="s">
        <v>5</v>
      </c>
      <c r="AB78" s="4" t="s">
        <v>2</v>
      </c>
      <c r="AC78" s="4" t="s">
        <v>6</v>
      </c>
      <c r="AD78" s="5" t="s">
        <v>7</v>
      </c>
    </row>
    <row r="79" spans="1:30" ht="12.75">
      <c r="A79" s="1"/>
      <c r="B79" s="2" t="s">
        <v>189</v>
      </c>
      <c r="C79" s="3" t="s">
        <v>8</v>
      </c>
      <c r="D79" s="4" t="s">
        <v>9</v>
      </c>
      <c r="E79" s="4" t="s">
        <v>9</v>
      </c>
      <c r="F79" s="1" t="s">
        <v>10</v>
      </c>
      <c r="G79" s="1" t="s">
        <v>10</v>
      </c>
      <c r="H79" s="1" t="s">
        <v>11</v>
      </c>
      <c r="I79" s="4" t="s">
        <v>11</v>
      </c>
      <c r="J79" s="4" t="s">
        <v>12</v>
      </c>
      <c r="K79" s="4" t="s">
        <v>13</v>
      </c>
      <c r="L79" s="4" t="s">
        <v>14</v>
      </c>
      <c r="M79" s="4" t="s">
        <v>14</v>
      </c>
      <c r="N79" s="4" t="s">
        <v>15</v>
      </c>
      <c r="O79" s="4" t="s">
        <v>16</v>
      </c>
      <c r="P79" s="4" t="s">
        <v>17</v>
      </c>
      <c r="Q79" s="4" t="s">
        <v>17</v>
      </c>
      <c r="R79" s="4" t="s">
        <v>18</v>
      </c>
      <c r="S79" s="4" t="s">
        <v>19</v>
      </c>
      <c r="T79" s="4" t="s">
        <v>20</v>
      </c>
      <c r="U79" s="4" t="s">
        <v>20</v>
      </c>
      <c r="V79" s="4" t="s">
        <v>21</v>
      </c>
      <c r="W79" s="4" t="s">
        <v>21</v>
      </c>
      <c r="X79" s="4" t="s">
        <v>22</v>
      </c>
      <c r="Y79" s="4" t="s">
        <v>22</v>
      </c>
      <c r="Z79" s="4" t="s">
        <v>23</v>
      </c>
      <c r="AA79" s="4" t="s">
        <v>23</v>
      </c>
      <c r="AB79" s="4" t="s">
        <v>24</v>
      </c>
      <c r="AC79" s="4" t="s">
        <v>25</v>
      </c>
      <c r="AD79" s="5" t="s">
        <v>25</v>
      </c>
    </row>
    <row r="80" spans="1:30" ht="12.75">
      <c r="A80" s="37"/>
      <c r="B80" s="38" t="s">
        <v>26</v>
      </c>
      <c r="C80" s="21"/>
      <c r="D80" s="22"/>
      <c r="E80" s="21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21"/>
      <c r="Z80" s="21"/>
      <c r="AA80" s="21"/>
      <c r="AB80" s="21"/>
      <c r="AC80" s="13">
        <f aca="true" t="shared" si="20" ref="AC80:AC104">SUM(AB80-Z80)</f>
        <v>0</v>
      </c>
      <c r="AD80" s="35"/>
    </row>
    <row r="81" spans="1:30" ht="12.75">
      <c r="A81" s="37" t="s">
        <v>86</v>
      </c>
      <c r="B81" s="38" t="s">
        <v>87</v>
      </c>
      <c r="C81" s="21"/>
      <c r="D81" s="22"/>
      <c r="E81" s="21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7">
        <v>8330</v>
      </c>
      <c r="V81" s="47">
        <v>8000</v>
      </c>
      <c r="W81" s="47">
        <v>5423</v>
      </c>
      <c r="X81" s="47">
        <v>8000</v>
      </c>
      <c r="Y81" s="47">
        <v>4351</v>
      </c>
      <c r="Z81" s="32">
        <v>1000</v>
      </c>
      <c r="AA81" s="87">
        <v>1000</v>
      </c>
      <c r="AB81" s="87">
        <v>1000</v>
      </c>
      <c r="AC81" s="13">
        <f t="shared" si="20"/>
        <v>0</v>
      </c>
      <c r="AD81" s="14">
        <f aca="true" t="shared" si="21" ref="AD81:AD104">SUM(AC81/Z81)</f>
        <v>0</v>
      </c>
    </row>
    <row r="82" spans="1:30" ht="12.75">
      <c r="A82" s="37" t="s">
        <v>88</v>
      </c>
      <c r="B82" s="38" t="s">
        <v>89</v>
      </c>
      <c r="C82" s="21"/>
      <c r="D82" s="22"/>
      <c r="E82" s="21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7">
        <v>8275</v>
      </c>
      <c r="V82" s="47">
        <v>5000</v>
      </c>
      <c r="W82" s="47">
        <v>12900</v>
      </c>
      <c r="X82" s="47">
        <v>5000</v>
      </c>
      <c r="Y82" s="47">
        <v>4300</v>
      </c>
      <c r="Z82" s="32">
        <v>12000</v>
      </c>
      <c r="AA82" s="87">
        <v>12000</v>
      </c>
      <c r="AB82" s="87">
        <v>12000</v>
      </c>
      <c r="AC82" s="13">
        <f t="shared" si="20"/>
        <v>0</v>
      </c>
      <c r="AD82" s="14">
        <f t="shared" si="21"/>
        <v>0</v>
      </c>
    </row>
    <row r="83" spans="1:30" ht="12.75">
      <c r="A83" s="37" t="s">
        <v>90</v>
      </c>
      <c r="B83" s="38" t="s">
        <v>91</v>
      </c>
      <c r="C83" s="21"/>
      <c r="D83" s="22"/>
      <c r="E83" s="21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7">
        <v>31700</v>
      </c>
      <c r="V83" s="47">
        <v>20000</v>
      </c>
      <c r="W83" s="47">
        <v>29575</v>
      </c>
      <c r="X83" s="47">
        <v>20000</v>
      </c>
      <c r="Y83" s="47">
        <v>18100</v>
      </c>
      <c r="Z83" s="32">
        <v>25000</v>
      </c>
      <c r="AA83" s="87">
        <v>25000</v>
      </c>
      <c r="AB83" s="87">
        <v>25000</v>
      </c>
      <c r="AC83" s="13">
        <f t="shared" si="20"/>
        <v>0</v>
      </c>
      <c r="AD83" s="14">
        <f t="shared" si="21"/>
        <v>0</v>
      </c>
    </row>
    <row r="84" spans="1:30" ht="12.75">
      <c r="A84" s="40"/>
      <c r="B84" s="38" t="s">
        <v>92</v>
      </c>
      <c r="C84" s="28"/>
      <c r="D84" s="29"/>
      <c r="E84" s="28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7">
        <f aca="true" t="shared" si="22" ref="U84:Z84">SUM(U81:U83)</f>
        <v>48305</v>
      </c>
      <c r="V84" s="57">
        <f t="shared" si="22"/>
        <v>33000</v>
      </c>
      <c r="W84" s="57">
        <f t="shared" si="22"/>
        <v>47898</v>
      </c>
      <c r="X84" s="57">
        <f t="shared" si="22"/>
        <v>33000</v>
      </c>
      <c r="Y84" s="57">
        <f t="shared" si="22"/>
        <v>26751</v>
      </c>
      <c r="Z84" s="57">
        <f t="shared" si="22"/>
        <v>38000</v>
      </c>
      <c r="AA84" s="57">
        <f>SUM(AA81:AA83)</f>
        <v>38000</v>
      </c>
      <c r="AB84" s="57">
        <f>SUM(AB81:AB83)</f>
        <v>38000</v>
      </c>
      <c r="AC84" s="17">
        <f t="shared" si="20"/>
        <v>0</v>
      </c>
      <c r="AD84" s="18">
        <f t="shared" si="21"/>
        <v>0</v>
      </c>
    </row>
    <row r="85" spans="1:30" ht="12.75">
      <c r="A85" s="37"/>
      <c r="B85" s="38"/>
      <c r="C85" s="21"/>
      <c r="D85" s="22"/>
      <c r="E85" s="21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21"/>
      <c r="Z85" s="21"/>
      <c r="AA85" s="21"/>
      <c r="AB85" s="21"/>
      <c r="AC85" s="13"/>
      <c r="AD85" s="14"/>
    </row>
    <row r="86" spans="1:30" ht="12.75">
      <c r="A86" s="37">
        <v>1001</v>
      </c>
      <c r="B86" s="38" t="s">
        <v>60</v>
      </c>
      <c r="C86" s="21"/>
      <c r="D86" s="22"/>
      <c r="E86" s="21"/>
      <c r="F86" s="58">
        <v>12952</v>
      </c>
      <c r="G86" s="58">
        <v>8640</v>
      </c>
      <c r="H86" s="59">
        <v>13340</v>
      </c>
      <c r="I86" s="59">
        <v>13340</v>
      </c>
      <c r="J86" s="59">
        <v>14436</v>
      </c>
      <c r="K86" s="59">
        <v>14682</v>
      </c>
      <c r="L86" s="59">
        <v>15131</v>
      </c>
      <c r="M86" s="59">
        <v>15033</v>
      </c>
      <c r="N86" s="59">
        <v>16128</v>
      </c>
      <c r="O86" s="59">
        <v>17449</v>
      </c>
      <c r="P86" s="59">
        <v>16838</v>
      </c>
      <c r="Q86" s="59">
        <v>16137</v>
      </c>
      <c r="R86" s="59">
        <v>17434</v>
      </c>
      <c r="S86" s="59">
        <v>16000</v>
      </c>
      <c r="T86" s="59">
        <v>18134</v>
      </c>
      <c r="U86" s="59">
        <v>20691</v>
      </c>
      <c r="V86" s="59">
        <v>18850</v>
      </c>
      <c r="W86" s="59">
        <v>18814</v>
      </c>
      <c r="X86" s="59">
        <v>18845</v>
      </c>
      <c r="Y86" s="26">
        <v>18981</v>
      </c>
      <c r="Z86" s="26">
        <v>19220</v>
      </c>
      <c r="AA86" s="26">
        <v>19220</v>
      </c>
      <c r="AB86" s="26">
        <v>18548</v>
      </c>
      <c r="AC86" s="13">
        <f t="shared" si="20"/>
        <v>-672</v>
      </c>
      <c r="AD86" s="14">
        <f t="shared" si="21"/>
        <v>-0.03496357960457856</v>
      </c>
    </row>
    <row r="87" spans="1:30" ht="12.75">
      <c r="A87" s="37">
        <v>1002</v>
      </c>
      <c r="B87" s="38" t="s">
        <v>93</v>
      </c>
      <c r="C87" s="21"/>
      <c r="D87" s="22"/>
      <c r="E87" s="21"/>
      <c r="F87" s="60">
        <v>9383</v>
      </c>
      <c r="G87" s="60">
        <v>6545</v>
      </c>
      <c r="H87" s="47">
        <v>9664</v>
      </c>
      <c r="I87" s="47">
        <v>9000</v>
      </c>
      <c r="J87" s="47">
        <v>10740</v>
      </c>
      <c r="K87" s="47">
        <v>7004</v>
      </c>
      <c r="L87" s="47">
        <v>11090</v>
      </c>
      <c r="M87" s="47">
        <v>10584</v>
      </c>
      <c r="N87" s="47">
        <v>11373</v>
      </c>
      <c r="O87" s="47">
        <v>9058</v>
      </c>
      <c r="P87" s="47">
        <v>11720</v>
      </c>
      <c r="Q87" s="47">
        <v>8501</v>
      </c>
      <c r="R87" s="47">
        <v>12198</v>
      </c>
      <c r="S87" s="47">
        <v>11000</v>
      </c>
      <c r="T87" s="47">
        <v>12685</v>
      </c>
      <c r="U87" s="47">
        <v>11183</v>
      </c>
      <c r="V87" s="47">
        <v>12945</v>
      </c>
      <c r="W87" s="47">
        <v>13522</v>
      </c>
      <c r="X87" s="47">
        <v>12945</v>
      </c>
      <c r="Y87" s="26">
        <v>10047</v>
      </c>
      <c r="Z87" s="26">
        <v>13195</v>
      </c>
      <c r="AA87" s="26">
        <v>13195</v>
      </c>
      <c r="AB87" s="26">
        <v>14500</v>
      </c>
      <c r="AC87" s="13">
        <f t="shared" si="20"/>
        <v>1305</v>
      </c>
      <c r="AD87" s="14">
        <f t="shared" si="21"/>
        <v>0.0989010989010989</v>
      </c>
    </row>
    <row r="88" spans="1:30" ht="12.75">
      <c r="A88" s="37">
        <v>1003</v>
      </c>
      <c r="B88" s="38" t="s">
        <v>94</v>
      </c>
      <c r="C88" s="21"/>
      <c r="D88" s="22"/>
      <c r="E88" s="21"/>
      <c r="F88" s="60">
        <v>2270</v>
      </c>
      <c r="G88" s="60">
        <v>1137</v>
      </c>
      <c r="H88" s="47">
        <v>2338</v>
      </c>
      <c r="I88" s="47">
        <v>1500</v>
      </c>
      <c r="J88" s="47">
        <v>1500</v>
      </c>
      <c r="K88" s="47">
        <v>719</v>
      </c>
      <c r="L88" s="47">
        <v>1500</v>
      </c>
      <c r="M88" s="47">
        <v>331</v>
      </c>
      <c r="N88" s="47">
        <v>1000</v>
      </c>
      <c r="O88" s="47">
        <v>1060</v>
      </c>
      <c r="P88" s="47">
        <v>1000</v>
      </c>
      <c r="Q88" s="47">
        <v>1441</v>
      </c>
      <c r="R88" s="47">
        <v>1300</v>
      </c>
      <c r="S88" s="47">
        <v>1300</v>
      </c>
      <c r="T88" s="47">
        <v>1340</v>
      </c>
      <c r="U88" s="47">
        <v>2093</v>
      </c>
      <c r="V88" s="47">
        <v>1393</v>
      </c>
      <c r="W88" s="47">
        <v>1243</v>
      </c>
      <c r="X88" s="47">
        <v>1393</v>
      </c>
      <c r="Y88" s="26">
        <v>1353</v>
      </c>
      <c r="Z88" s="26">
        <v>1421</v>
      </c>
      <c r="AA88" s="26">
        <v>1421</v>
      </c>
      <c r="AB88" s="26">
        <v>1800</v>
      </c>
      <c r="AC88" s="13">
        <f t="shared" si="20"/>
        <v>379</v>
      </c>
      <c r="AD88" s="14">
        <f t="shared" si="21"/>
        <v>0.26671358198451794</v>
      </c>
    </row>
    <row r="89" spans="1:30" ht="12.75">
      <c r="A89" s="37">
        <v>1020</v>
      </c>
      <c r="B89" s="38" t="s">
        <v>32</v>
      </c>
      <c r="C89" s="21"/>
      <c r="D89" s="22"/>
      <c r="E89" s="21"/>
      <c r="F89" s="60">
        <v>1882</v>
      </c>
      <c r="G89" s="60">
        <v>1501</v>
      </c>
      <c r="H89" s="47">
        <f>SUM(H86,H87,H88)*0.0765</f>
        <v>1938.663</v>
      </c>
      <c r="I89" s="47">
        <v>800</v>
      </c>
      <c r="J89" s="47">
        <v>2041</v>
      </c>
      <c r="K89" s="47">
        <v>1848</v>
      </c>
      <c r="L89" s="47">
        <v>2121</v>
      </c>
      <c r="M89" s="47">
        <v>2045</v>
      </c>
      <c r="N89" s="47">
        <v>2180</v>
      </c>
      <c r="O89" s="47">
        <v>1869</v>
      </c>
      <c r="P89" s="47">
        <v>2261</v>
      </c>
      <c r="Q89" s="47">
        <v>2001</v>
      </c>
      <c r="R89" s="47">
        <f>SUM(R86:R88)*0.0765</f>
        <v>2366.298</v>
      </c>
      <c r="S89" s="47">
        <f>SUM(S86:S88)*0.0765</f>
        <v>2164.95</v>
      </c>
      <c r="T89" s="47">
        <f>SUM(T86:T88)*0.0765</f>
        <v>2460.1635</v>
      </c>
      <c r="U89" s="47">
        <v>2654</v>
      </c>
      <c r="V89" s="47">
        <f>SUM(V86:V88)*0.0765</f>
        <v>2538.882</v>
      </c>
      <c r="W89" s="47">
        <v>2067</v>
      </c>
      <c r="X89" s="47">
        <f>SUM(X86:X88)*0.0765</f>
        <v>2538.4995</v>
      </c>
      <c r="Y89" s="26">
        <v>2538</v>
      </c>
      <c r="Z89" s="26">
        <f>SUM(Z86:Z88)*0.0765</f>
        <v>2588.454</v>
      </c>
      <c r="AA89" s="26">
        <f>SUM(AA86:AA88)*0.0765</f>
        <v>2588.454</v>
      </c>
      <c r="AB89" s="26">
        <f>SUM(AB86:AB88)*0.0765</f>
        <v>2665.872</v>
      </c>
      <c r="AC89" s="13">
        <f t="shared" si="20"/>
        <v>77.41799999999967</v>
      </c>
      <c r="AD89" s="14">
        <f t="shared" si="21"/>
        <v>0.029908972691807412</v>
      </c>
    </row>
    <row r="90" spans="1:30" ht="12.75">
      <c r="A90" s="40"/>
      <c r="B90" s="20" t="s">
        <v>33</v>
      </c>
      <c r="C90" s="28"/>
      <c r="D90" s="29"/>
      <c r="E90" s="28"/>
      <c r="F90" s="61">
        <f>SUM(F87:F89)</f>
        <v>13535</v>
      </c>
      <c r="G90" s="61">
        <f aca="true" t="shared" si="23" ref="G90:X90">SUM(G86:G89)</f>
        <v>17823</v>
      </c>
      <c r="H90" s="57">
        <f t="shared" si="23"/>
        <v>27280.663</v>
      </c>
      <c r="I90" s="57">
        <f t="shared" si="23"/>
        <v>24640</v>
      </c>
      <c r="J90" s="57">
        <f t="shared" si="23"/>
        <v>28717</v>
      </c>
      <c r="K90" s="57">
        <f t="shared" si="23"/>
        <v>24253</v>
      </c>
      <c r="L90" s="57">
        <f t="shared" si="23"/>
        <v>29842</v>
      </c>
      <c r="M90" s="57">
        <f t="shared" si="23"/>
        <v>27993</v>
      </c>
      <c r="N90" s="57">
        <f t="shared" si="23"/>
        <v>30681</v>
      </c>
      <c r="O90" s="57">
        <f t="shared" si="23"/>
        <v>29436</v>
      </c>
      <c r="P90" s="57">
        <f t="shared" si="23"/>
        <v>31819</v>
      </c>
      <c r="Q90" s="57">
        <f t="shared" si="23"/>
        <v>28080</v>
      </c>
      <c r="R90" s="57">
        <f t="shared" si="23"/>
        <v>33298.298</v>
      </c>
      <c r="S90" s="57">
        <f t="shared" si="23"/>
        <v>30464.95</v>
      </c>
      <c r="T90" s="57">
        <f t="shared" si="23"/>
        <v>34619.1635</v>
      </c>
      <c r="U90" s="57">
        <f t="shared" si="23"/>
        <v>36621</v>
      </c>
      <c r="V90" s="57">
        <f t="shared" si="23"/>
        <v>35726.882</v>
      </c>
      <c r="W90" s="57">
        <f t="shared" si="23"/>
        <v>35646</v>
      </c>
      <c r="X90" s="57">
        <f t="shared" si="23"/>
        <v>35721.4995</v>
      </c>
      <c r="Y90" s="31">
        <f>SUM(Y86:Y89)</f>
        <v>32919</v>
      </c>
      <c r="Z90" s="31">
        <f>SUM(Z86:Z89)</f>
        <v>36424.454</v>
      </c>
      <c r="AA90" s="31">
        <f>SUM(AA86:AA89)</f>
        <v>36424.454</v>
      </c>
      <c r="AB90" s="31">
        <f>SUM(AB86:AB89)</f>
        <v>37513.872</v>
      </c>
      <c r="AC90" s="17">
        <f t="shared" si="20"/>
        <v>1089.4180000000051</v>
      </c>
      <c r="AD90" s="18">
        <f t="shared" si="21"/>
        <v>0.029908972691807683</v>
      </c>
    </row>
    <row r="91" spans="1:30" ht="12.75">
      <c r="A91" s="37">
        <v>2002</v>
      </c>
      <c r="B91" s="38" t="s">
        <v>79</v>
      </c>
      <c r="C91" s="21"/>
      <c r="D91" s="22"/>
      <c r="E91" s="21"/>
      <c r="F91" s="60">
        <v>350</v>
      </c>
      <c r="G91" s="60">
        <v>174</v>
      </c>
      <c r="H91" s="47">
        <v>350</v>
      </c>
      <c r="I91" s="47">
        <v>600</v>
      </c>
      <c r="J91" s="47">
        <v>350</v>
      </c>
      <c r="K91" s="47">
        <v>159</v>
      </c>
      <c r="L91" s="47">
        <v>250</v>
      </c>
      <c r="M91" s="47">
        <v>156</v>
      </c>
      <c r="N91" s="47">
        <v>200</v>
      </c>
      <c r="O91" s="47">
        <v>173</v>
      </c>
      <c r="P91" s="47">
        <v>225</v>
      </c>
      <c r="Q91" s="47">
        <v>151</v>
      </c>
      <c r="R91" s="47">
        <v>225</v>
      </c>
      <c r="S91" s="47">
        <v>225</v>
      </c>
      <c r="T91" s="47">
        <v>240</v>
      </c>
      <c r="U91" s="47">
        <v>185</v>
      </c>
      <c r="V91" s="47">
        <v>240</v>
      </c>
      <c r="W91" s="47">
        <v>199</v>
      </c>
      <c r="X91" s="47">
        <v>240</v>
      </c>
      <c r="Y91" s="21">
        <v>224</v>
      </c>
      <c r="Z91" s="21">
        <v>225</v>
      </c>
      <c r="AA91" s="21">
        <v>225</v>
      </c>
      <c r="AB91" s="21">
        <v>225</v>
      </c>
      <c r="AC91" s="13">
        <f t="shared" si="20"/>
        <v>0</v>
      </c>
      <c r="AD91" s="14">
        <f t="shared" si="21"/>
        <v>0</v>
      </c>
    </row>
    <row r="92" spans="1:30" ht="12.75">
      <c r="A92" s="37">
        <v>2003</v>
      </c>
      <c r="B92" s="38" t="s">
        <v>80</v>
      </c>
      <c r="C92" s="21"/>
      <c r="D92" s="22"/>
      <c r="E92" s="21"/>
      <c r="F92" s="60">
        <v>525</v>
      </c>
      <c r="G92" s="60">
        <v>143</v>
      </c>
      <c r="H92" s="47">
        <v>525</v>
      </c>
      <c r="I92" s="47">
        <v>520</v>
      </c>
      <c r="J92" s="47">
        <v>525</v>
      </c>
      <c r="K92" s="47">
        <v>344</v>
      </c>
      <c r="L92" s="47">
        <v>250</v>
      </c>
      <c r="M92" s="47">
        <v>174</v>
      </c>
      <c r="N92" s="47">
        <v>350</v>
      </c>
      <c r="O92" s="47">
        <v>206</v>
      </c>
      <c r="P92" s="47">
        <v>350</v>
      </c>
      <c r="Q92" s="47">
        <v>149</v>
      </c>
      <c r="R92" s="47">
        <v>350</v>
      </c>
      <c r="S92" s="47">
        <v>350</v>
      </c>
      <c r="T92" s="47">
        <v>350</v>
      </c>
      <c r="U92" s="47">
        <v>273</v>
      </c>
      <c r="V92" s="47">
        <v>350</v>
      </c>
      <c r="W92" s="47">
        <v>198</v>
      </c>
      <c r="X92" s="47">
        <v>350</v>
      </c>
      <c r="Y92" s="21">
        <v>659</v>
      </c>
      <c r="Z92" s="21">
        <v>250</v>
      </c>
      <c r="AA92" s="21">
        <v>250</v>
      </c>
      <c r="AB92" s="21">
        <v>250</v>
      </c>
      <c r="AC92" s="13">
        <f t="shared" si="20"/>
        <v>0</v>
      </c>
      <c r="AD92" s="14">
        <f t="shared" si="21"/>
        <v>0</v>
      </c>
    </row>
    <row r="93" spans="1:30" ht="12.75">
      <c r="A93" s="37">
        <v>2010</v>
      </c>
      <c r="B93" s="38" t="s">
        <v>37</v>
      </c>
      <c r="C93" s="21"/>
      <c r="D93" s="22"/>
      <c r="E93" s="21"/>
      <c r="F93" s="60">
        <v>450</v>
      </c>
      <c r="G93" s="60">
        <v>300</v>
      </c>
      <c r="H93" s="47">
        <v>450</v>
      </c>
      <c r="I93" s="47">
        <v>450</v>
      </c>
      <c r="J93" s="47">
        <v>450</v>
      </c>
      <c r="K93" s="47">
        <v>375</v>
      </c>
      <c r="L93" s="47">
        <v>450</v>
      </c>
      <c r="M93" s="47">
        <v>348</v>
      </c>
      <c r="N93" s="47">
        <v>400</v>
      </c>
      <c r="O93" s="47">
        <v>1057</v>
      </c>
      <c r="P93" s="47">
        <v>400</v>
      </c>
      <c r="Q93" s="47">
        <v>817</v>
      </c>
      <c r="R93" s="47">
        <v>700</v>
      </c>
      <c r="S93" s="47">
        <v>600</v>
      </c>
      <c r="T93" s="47">
        <v>625</v>
      </c>
      <c r="U93" s="47">
        <v>693</v>
      </c>
      <c r="V93" s="47">
        <v>1000</v>
      </c>
      <c r="W93" s="47">
        <v>783</v>
      </c>
      <c r="X93" s="47">
        <v>750</v>
      </c>
      <c r="Y93" s="21">
        <v>1639</v>
      </c>
      <c r="Z93" s="21">
        <v>750</v>
      </c>
      <c r="AA93" s="21">
        <v>1200</v>
      </c>
      <c r="AB93" s="21">
        <v>700</v>
      </c>
      <c r="AC93" s="13">
        <f t="shared" si="20"/>
        <v>-50</v>
      </c>
      <c r="AD93" s="14">
        <f t="shared" si="21"/>
        <v>-0.06666666666666667</v>
      </c>
    </row>
    <row r="94" spans="1:30" ht="12.75">
      <c r="A94" s="37">
        <v>2022</v>
      </c>
      <c r="B94" s="38" t="s">
        <v>43</v>
      </c>
      <c r="C94" s="21"/>
      <c r="D94" s="22"/>
      <c r="E94" s="21"/>
      <c r="F94" s="47"/>
      <c r="G94" s="47"/>
      <c r="H94" s="47"/>
      <c r="I94" s="47"/>
      <c r="J94" s="47">
        <v>620</v>
      </c>
      <c r="K94" s="59"/>
      <c r="L94" s="62"/>
      <c r="M94" s="21"/>
      <c r="N94" s="21"/>
      <c r="O94" s="21"/>
      <c r="P94" s="21"/>
      <c r="Q94" s="21"/>
      <c r="R94" s="21"/>
      <c r="S94" s="47"/>
      <c r="T94" s="47">
        <v>620</v>
      </c>
      <c r="U94" s="47">
        <v>620</v>
      </c>
      <c r="V94" s="47">
        <v>620</v>
      </c>
      <c r="W94" s="47">
        <v>620</v>
      </c>
      <c r="X94" s="47">
        <v>620</v>
      </c>
      <c r="Y94" s="21">
        <v>625</v>
      </c>
      <c r="Z94" s="21">
        <v>680</v>
      </c>
      <c r="AA94" s="21">
        <v>680</v>
      </c>
      <c r="AB94" s="21">
        <v>720</v>
      </c>
      <c r="AC94" s="13">
        <f t="shared" si="20"/>
        <v>40</v>
      </c>
      <c r="AD94" s="14">
        <f t="shared" si="21"/>
        <v>0.058823529411764705</v>
      </c>
    </row>
    <row r="95" spans="1:30" ht="12.75">
      <c r="A95" s="37">
        <v>2032</v>
      </c>
      <c r="B95" s="38" t="s">
        <v>95</v>
      </c>
      <c r="C95" s="21"/>
      <c r="D95" s="22"/>
      <c r="E95" s="21"/>
      <c r="F95" s="60">
        <v>1000</v>
      </c>
      <c r="G95" s="60">
        <v>0</v>
      </c>
      <c r="H95" s="47">
        <v>1500</v>
      </c>
      <c r="I95" s="47">
        <v>1000</v>
      </c>
      <c r="J95" s="47">
        <v>1500</v>
      </c>
      <c r="K95" s="47">
        <v>1321</v>
      </c>
      <c r="L95" s="47">
        <v>1500</v>
      </c>
      <c r="M95" s="47">
        <v>853</v>
      </c>
      <c r="N95" s="47">
        <v>500</v>
      </c>
      <c r="O95" s="47">
        <v>183</v>
      </c>
      <c r="P95" s="47">
        <v>500</v>
      </c>
      <c r="Q95" s="47">
        <v>1363</v>
      </c>
      <c r="R95" s="47">
        <v>500</v>
      </c>
      <c r="S95" s="47">
        <v>500</v>
      </c>
      <c r="T95" s="47">
        <v>500</v>
      </c>
      <c r="U95" s="47">
        <v>97</v>
      </c>
      <c r="V95" s="47">
        <v>500</v>
      </c>
      <c r="W95" s="47">
        <v>430</v>
      </c>
      <c r="X95" s="47">
        <v>500</v>
      </c>
      <c r="Y95" s="21">
        <v>85</v>
      </c>
      <c r="Z95" s="21">
        <v>500</v>
      </c>
      <c r="AA95" s="21">
        <v>550</v>
      </c>
      <c r="AB95" s="21">
        <v>1000</v>
      </c>
      <c r="AC95" s="13">
        <f t="shared" si="20"/>
        <v>500</v>
      </c>
      <c r="AD95" s="14">
        <f t="shared" si="21"/>
        <v>1</v>
      </c>
    </row>
    <row r="96" spans="1:30" ht="12.75">
      <c r="A96" s="37">
        <v>2036</v>
      </c>
      <c r="B96" s="38" t="s">
        <v>96</v>
      </c>
      <c r="C96" s="21"/>
      <c r="D96" s="22"/>
      <c r="E96" s="21"/>
      <c r="F96" s="60"/>
      <c r="G96" s="60"/>
      <c r="H96" s="47"/>
      <c r="I96" s="47"/>
      <c r="J96" s="47">
        <v>5000</v>
      </c>
      <c r="K96" s="47">
        <v>1670</v>
      </c>
      <c r="L96" s="47">
        <v>5000</v>
      </c>
      <c r="M96" s="47">
        <v>0</v>
      </c>
      <c r="N96" s="47">
        <v>5000</v>
      </c>
      <c r="O96" s="47">
        <v>2120</v>
      </c>
      <c r="P96" s="47">
        <v>1000</v>
      </c>
      <c r="Q96" s="47">
        <v>-1700</v>
      </c>
      <c r="R96" s="47">
        <v>2000</v>
      </c>
      <c r="S96" s="47">
        <v>2000</v>
      </c>
      <c r="T96" s="47">
        <v>2000</v>
      </c>
      <c r="U96" s="47">
        <v>0</v>
      </c>
      <c r="V96" s="47">
        <v>1200</v>
      </c>
      <c r="W96" s="47">
        <v>155</v>
      </c>
      <c r="X96" s="47">
        <v>1200</v>
      </c>
      <c r="Y96" s="26">
        <v>1250</v>
      </c>
      <c r="Z96" s="26">
        <v>2500</v>
      </c>
      <c r="AA96" s="26">
        <v>2500</v>
      </c>
      <c r="AB96" s="26">
        <v>2500</v>
      </c>
      <c r="AC96" s="13">
        <f t="shared" si="20"/>
        <v>0</v>
      </c>
      <c r="AD96" s="14">
        <f t="shared" si="21"/>
        <v>0</v>
      </c>
    </row>
    <row r="97" spans="1:30" ht="12.75">
      <c r="A97" s="37">
        <v>3002</v>
      </c>
      <c r="B97" s="38" t="s">
        <v>67</v>
      </c>
      <c r="C97" s="21"/>
      <c r="D97" s="22"/>
      <c r="E97" s="21"/>
      <c r="F97" s="60"/>
      <c r="G97" s="60"/>
      <c r="H97" s="47"/>
      <c r="I97" s="47"/>
      <c r="J97" s="47"/>
      <c r="K97" s="47"/>
      <c r="L97" s="47">
        <v>600</v>
      </c>
      <c r="M97" s="47">
        <v>0</v>
      </c>
      <c r="N97" s="47">
        <v>750</v>
      </c>
      <c r="O97" s="47">
        <v>750</v>
      </c>
      <c r="P97" s="47">
        <v>960</v>
      </c>
      <c r="Q97" s="47">
        <v>0</v>
      </c>
      <c r="R97" s="47">
        <v>1000</v>
      </c>
      <c r="S97" s="47">
        <v>1500</v>
      </c>
      <c r="T97" s="47">
        <v>1300</v>
      </c>
      <c r="U97" s="47">
        <v>0</v>
      </c>
      <c r="V97" s="47">
        <v>871</v>
      </c>
      <c r="W97" s="47">
        <v>0</v>
      </c>
      <c r="X97" s="47">
        <v>871</v>
      </c>
      <c r="Y97" s="21">
        <v>871</v>
      </c>
      <c r="Z97" s="32">
        <v>1056</v>
      </c>
      <c r="AA97" s="32">
        <v>1056</v>
      </c>
      <c r="AB97" s="32">
        <v>1056</v>
      </c>
      <c r="AC97" s="13">
        <f t="shared" si="20"/>
        <v>0</v>
      </c>
      <c r="AD97" s="14">
        <f t="shared" si="21"/>
        <v>0</v>
      </c>
    </row>
    <row r="98" spans="1:30" ht="12.75">
      <c r="A98" s="37">
        <v>3006</v>
      </c>
      <c r="B98" s="38" t="s">
        <v>97</v>
      </c>
      <c r="C98" s="21"/>
      <c r="D98" s="22"/>
      <c r="E98" s="21"/>
      <c r="F98" s="60">
        <v>2500</v>
      </c>
      <c r="G98" s="60">
        <v>741</v>
      </c>
      <c r="H98" s="47">
        <v>2500</v>
      </c>
      <c r="I98" s="47">
        <v>1000</v>
      </c>
      <c r="J98" s="47">
        <v>2500</v>
      </c>
      <c r="K98" s="47">
        <v>1672</v>
      </c>
      <c r="L98" s="47">
        <v>2500</v>
      </c>
      <c r="M98" s="47">
        <v>2482</v>
      </c>
      <c r="N98" s="47">
        <v>2500</v>
      </c>
      <c r="O98" s="47">
        <v>2500</v>
      </c>
      <c r="P98" s="47">
        <v>2500</v>
      </c>
      <c r="Q98" s="47">
        <v>2264</v>
      </c>
      <c r="R98" s="47">
        <v>2500</v>
      </c>
      <c r="S98" s="47">
        <v>2500</v>
      </c>
      <c r="T98" s="47">
        <v>2500</v>
      </c>
      <c r="U98" s="47">
        <v>2548</v>
      </c>
      <c r="V98" s="47">
        <v>2500</v>
      </c>
      <c r="W98" s="47">
        <v>2248</v>
      </c>
      <c r="X98" s="47">
        <v>2500</v>
      </c>
      <c r="Y98" s="26">
        <v>2618</v>
      </c>
      <c r="Z98" s="26">
        <v>2500</v>
      </c>
      <c r="AA98" s="26">
        <v>2500</v>
      </c>
      <c r="AB98" s="26">
        <v>2500</v>
      </c>
      <c r="AC98" s="13">
        <f t="shared" si="20"/>
        <v>0</v>
      </c>
      <c r="AD98" s="14">
        <f t="shared" si="21"/>
        <v>0</v>
      </c>
    </row>
    <row r="99" spans="1:30" ht="12.75">
      <c r="A99" s="37">
        <v>3008</v>
      </c>
      <c r="B99" s="38" t="s">
        <v>98</v>
      </c>
      <c r="C99" s="21"/>
      <c r="D99" s="22"/>
      <c r="E99" s="21"/>
      <c r="F99" s="60"/>
      <c r="G99" s="60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>
        <v>0</v>
      </c>
      <c r="V99" s="47">
        <v>0</v>
      </c>
      <c r="W99" s="47">
        <v>400</v>
      </c>
      <c r="X99" s="47">
        <v>0</v>
      </c>
      <c r="Y99" s="21" t="s">
        <v>99</v>
      </c>
      <c r="Z99" s="21" t="s">
        <v>99</v>
      </c>
      <c r="AA99" s="21" t="s">
        <v>99</v>
      </c>
      <c r="AB99" s="21" t="s">
        <v>99</v>
      </c>
      <c r="AC99" s="13"/>
      <c r="AD99" s="14"/>
    </row>
    <row r="100" spans="1:30" ht="12.75">
      <c r="A100" s="37">
        <v>3040</v>
      </c>
      <c r="B100" s="38" t="s">
        <v>68</v>
      </c>
      <c r="C100" s="21"/>
      <c r="D100" s="22"/>
      <c r="E100" s="21"/>
      <c r="F100" s="60"/>
      <c r="G100" s="60"/>
      <c r="H100" s="47"/>
      <c r="I100" s="47"/>
      <c r="J100" s="47"/>
      <c r="K100" s="47"/>
      <c r="L100" s="47">
        <v>250</v>
      </c>
      <c r="M100" s="47">
        <v>0</v>
      </c>
      <c r="N100" s="47">
        <v>320</v>
      </c>
      <c r="O100" s="47">
        <v>320</v>
      </c>
      <c r="P100" s="47">
        <v>320</v>
      </c>
      <c r="Q100" s="47">
        <v>0</v>
      </c>
      <c r="R100" s="47">
        <v>335</v>
      </c>
      <c r="S100" s="47">
        <v>550</v>
      </c>
      <c r="T100" s="47">
        <v>472</v>
      </c>
      <c r="U100" s="47">
        <v>445</v>
      </c>
      <c r="V100" s="47">
        <v>331</v>
      </c>
      <c r="W100" s="47">
        <v>0</v>
      </c>
      <c r="X100" s="47">
        <v>350</v>
      </c>
      <c r="Y100" s="21">
        <v>350</v>
      </c>
      <c r="Z100" s="21">
        <v>622</v>
      </c>
      <c r="AA100" s="21">
        <v>622</v>
      </c>
      <c r="AB100" s="21">
        <v>622</v>
      </c>
      <c r="AC100" s="13">
        <f t="shared" si="20"/>
        <v>0</v>
      </c>
      <c r="AD100" s="14">
        <f t="shared" si="21"/>
        <v>0</v>
      </c>
    </row>
    <row r="101" spans="1:30" ht="12.75">
      <c r="A101" s="37">
        <v>4005</v>
      </c>
      <c r="B101" s="38" t="s">
        <v>100</v>
      </c>
      <c r="C101" s="21"/>
      <c r="D101" s="22"/>
      <c r="E101" s="21"/>
      <c r="F101" s="60">
        <v>2250</v>
      </c>
      <c r="G101" s="60">
        <v>2400</v>
      </c>
      <c r="H101" s="47">
        <v>2250</v>
      </c>
      <c r="I101" s="47">
        <v>2250</v>
      </c>
      <c r="J101" s="47">
        <v>2250</v>
      </c>
      <c r="K101" s="47">
        <v>375</v>
      </c>
      <c r="L101" s="47">
        <v>2250</v>
      </c>
      <c r="M101" s="47">
        <v>1950</v>
      </c>
      <c r="N101" s="47">
        <v>2250</v>
      </c>
      <c r="O101" s="47">
        <v>900</v>
      </c>
      <c r="P101" s="47">
        <v>2250</v>
      </c>
      <c r="Q101" s="47">
        <v>700</v>
      </c>
      <c r="R101" s="47">
        <v>2250</v>
      </c>
      <c r="S101" s="47">
        <v>2250</v>
      </c>
      <c r="T101" s="47">
        <v>2250</v>
      </c>
      <c r="U101" s="47">
        <v>875</v>
      </c>
      <c r="V101" s="47">
        <v>2250</v>
      </c>
      <c r="W101" s="47">
        <v>2487</v>
      </c>
      <c r="X101" s="47">
        <v>2250</v>
      </c>
      <c r="Y101" s="26">
        <v>1612</v>
      </c>
      <c r="Z101" s="26">
        <v>2250</v>
      </c>
      <c r="AA101" s="26">
        <v>2250</v>
      </c>
      <c r="AB101" s="26">
        <v>2250</v>
      </c>
      <c r="AC101" s="13">
        <f t="shared" si="20"/>
        <v>0</v>
      </c>
      <c r="AD101" s="14">
        <f t="shared" si="21"/>
        <v>0</v>
      </c>
    </row>
    <row r="102" spans="1:30" ht="12.75">
      <c r="A102" s="37">
        <v>6010</v>
      </c>
      <c r="B102" s="38" t="s">
        <v>47</v>
      </c>
      <c r="C102" s="21"/>
      <c r="D102" s="22"/>
      <c r="E102" s="21"/>
      <c r="F102" s="60"/>
      <c r="G102" s="60"/>
      <c r="H102" s="47">
        <v>310</v>
      </c>
      <c r="I102" s="47">
        <v>310</v>
      </c>
      <c r="J102" s="47">
        <v>620</v>
      </c>
      <c r="K102" s="47">
        <v>0</v>
      </c>
      <c r="L102" s="47">
        <v>643</v>
      </c>
      <c r="M102" s="47">
        <v>643</v>
      </c>
      <c r="N102" s="47">
        <v>644</v>
      </c>
      <c r="O102" s="47">
        <v>644</v>
      </c>
      <c r="P102" s="47">
        <v>755</v>
      </c>
      <c r="Q102" s="47">
        <v>755</v>
      </c>
      <c r="R102" s="47">
        <f>SUM(R86:R101)*0.015</f>
        <v>1146.84894</v>
      </c>
      <c r="S102" s="47">
        <f>SUM(S86:S101)*0.015</f>
        <v>1071.0735</v>
      </c>
      <c r="T102" s="47">
        <f>SUM(T86:T101)*0.015</f>
        <v>1201.429905</v>
      </c>
      <c r="U102" s="47">
        <f>SUM(U90:U101)*0.03</f>
        <v>1270.71</v>
      </c>
      <c r="V102" s="47">
        <f>SUM(V90:V101)*0.03</f>
        <v>1367.66646</v>
      </c>
      <c r="W102" s="47">
        <v>1367</v>
      </c>
      <c r="X102" s="47">
        <f>SUM(X90:X101)*0.03</f>
        <v>1360.574985</v>
      </c>
      <c r="Y102" s="26">
        <v>1361</v>
      </c>
      <c r="Z102" s="26">
        <f>SUM(Z90:Z101)*0.03</f>
        <v>1432.72362</v>
      </c>
      <c r="AA102" s="26">
        <f>SUM(AA90:AA101)*0.03</f>
        <v>1447.72362</v>
      </c>
      <c r="AB102" s="26">
        <f>SUM(AB90:AB101)*0.03</f>
        <v>1480.10616</v>
      </c>
      <c r="AC102" s="13">
        <f t="shared" si="20"/>
        <v>47.38254000000006</v>
      </c>
      <c r="AD102" s="14">
        <f t="shared" si="21"/>
        <v>0.03307165411288471</v>
      </c>
    </row>
    <row r="103" spans="1:30" ht="12.75">
      <c r="A103" s="40"/>
      <c r="B103" s="38" t="s">
        <v>48</v>
      </c>
      <c r="C103" s="28"/>
      <c r="D103" s="29"/>
      <c r="E103" s="28"/>
      <c r="F103" s="61">
        <f aca="true" t="shared" si="24" ref="F103:X103">SUM(F91:F102)</f>
        <v>7075</v>
      </c>
      <c r="G103" s="61">
        <f t="shared" si="24"/>
        <v>3758</v>
      </c>
      <c r="H103" s="57">
        <f t="shared" si="24"/>
        <v>7885</v>
      </c>
      <c r="I103" s="57">
        <f t="shared" si="24"/>
        <v>6130</v>
      </c>
      <c r="J103" s="57">
        <f t="shared" si="24"/>
        <v>13815</v>
      </c>
      <c r="K103" s="57">
        <f t="shared" si="24"/>
        <v>5916</v>
      </c>
      <c r="L103" s="57">
        <f t="shared" si="24"/>
        <v>13693</v>
      </c>
      <c r="M103" s="57">
        <f t="shared" si="24"/>
        <v>6606</v>
      </c>
      <c r="N103" s="57">
        <f t="shared" si="24"/>
        <v>12914</v>
      </c>
      <c r="O103" s="57">
        <f t="shared" si="24"/>
        <v>8853</v>
      </c>
      <c r="P103" s="57">
        <f t="shared" si="24"/>
        <v>9260</v>
      </c>
      <c r="Q103" s="57">
        <f t="shared" si="24"/>
        <v>4499</v>
      </c>
      <c r="R103" s="57">
        <f t="shared" si="24"/>
        <v>11006.84894</v>
      </c>
      <c r="S103" s="57">
        <f t="shared" si="24"/>
        <v>11546.0735</v>
      </c>
      <c r="T103" s="57">
        <f t="shared" si="24"/>
        <v>12058.429905</v>
      </c>
      <c r="U103" s="57">
        <f t="shared" si="24"/>
        <v>7006.71</v>
      </c>
      <c r="V103" s="57">
        <f t="shared" si="24"/>
        <v>11229.66646</v>
      </c>
      <c r="W103" s="57">
        <f t="shared" si="24"/>
        <v>8887</v>
      </c>
      <c r="X103" s="57">
        <f t="shared" si="24"/>
        <v>10991.574985</v>
      </c>
      <c r="Y103" s="31">
        <f>SUM(Y91:Y102)</f>
        <v>11294</v>
      </c>
      <c r="Z103" s="31">
        <f>SUM(Z91:Z102)</f>
        <v>12765.72362</v>
      </c>
      <c r="AA103" s="31">
        <f>SUM(AA91:AA102)</f>
        <v>13280.72362</v>
      </c>
      <c r="AB103" s="31">
        <f>SUM(AB91:AB102)</f>
        <v>13303.10616</v>
      </c>
      <c r="AC103" s="17">
        <f t="shared" si="20"/>
        <v>537.3825399999987</v>
      </c>
      <c r="AD103" s="18">
        <f t="shared" si="21"/>
        <v>0.04209573667708769</v>
      </c>
    </row>
    <row r="104" spans="1:30" ht="12.75">
      <c r="A104" s="40"/>
      <c r="B104" s="38" t="s">
        <v>101</v>
      </c>
      <c r="C104" s="28"/>
      <c r="D104" s="29"/>
      <c r="E104" s="28"/>
      <c r="F104" s="61">
        <f>SUM(F103+F90)</f>
        <v>20610</v>
      </c>
      <c r="G104" s="61">
        <f>SUM(G103+G90)</f>
        <v>21581</v>
      </c>
      <c r="H104" s="57">
        <f aca="true" t="shared" si="25" ref="H104:AB104">SUM(H90+H103)</f>
        <v>35165.663</v>
      </c>
      <c r="I104" s="57">
        <f t="shared" si="25"/>
        <v>30770</v>
      </c>
      <c r="J104" s="57">
        <f t="shared" si="25"/>
        <v>42532</v>
      </c>
      <c r="K104" s="57">
        <f t="shared" si="25"/>
        <v>30169</v>
      </c>
      <c r="L104" s="57">
        <f t="shared" si="25"/>
        <v>43535</v>
      </c>
      <c r="M104" s="57">
        <f t="shared" si="25"/>
        <v>34599</v>
      </c>
      <c r="N104" s="57">
        <f t="shared" si="25"/>
        <v>43595</v>
      </c>
      <c r="O104" s="57">
        <f t="shared" si="25"/>
        <v>38289</v>
      </c>
      <c r="P104" s="57">
        <f t="shared" si="25"/>
        <v>41079</v>
      </c>
      <c r="Q104" s="57">
        <f t="shared" si="25"/>
        <v>32579</v>
      </c>
      <c r="R104" s="57">
        <f t="shared" si="25"/>
        <v>44305.146940000006</v>
      </c>
      <c r="S104" s="57">
        <f t="shared" si="25"/>
        <v>42011.0235</v>
      </c>
      <c r="T104" s="57">
        <f t="shared" si="25"/>
        <v>46677.59340500001</v>
      </c>
      <c r="U104" s="57">
        <f t="shared" si="25"/>
        <v>43627.71</v>
      </c>
      <c r="V104" s="57">
        <f t="shared" si="25"/>
        <v>46956.54846</v>
      </c>
      <c r="W104" s="57">
        <f t="shared" si="25"/>
        <v>44533</v>
      </c>
      <c r="X104" s="57">
        <f t="shared" si="25"/>
        <v>46713.074485</v>
      </c>
      <c r="Y104" s="31">
        <f t="shared" si="25"/>
        <v>44213</v>
      </c>
      <c r="Z104" s="31">
        <f t="shared" si="25"/>
        <v>49190.17762</v>
      </c>
      <c r="AA104" s="31">
        <f t="shared" si="25"/>
        <v>49705.17762</v>
      </c>
      <c r="AB104" s="31">
        <f t="shared" si="25"/>
        <v>50816.97816</v>
      </c>
      <c r="AC104" s="17">
        <f t="shared" si="20"/>
        <v>1626.8005399999965</v>
      </c>
      <c r="AD104" s="18">
        <f t="shared" si="21"/>
        <v>0.03307165411288459</v>
      </c>
    </row>
    <row r="105" spans="1:30" ht="12.75">
      <c r="A105" s="40"/>
      <c r="B105" s="38"/>
      <c r="C105" s="28"/>
      <c r="D105" s="29"/>
      <c r="E105" s="28"/>
      <c r="F105" s="61"/>
      <c r="G105" s="61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31"/>
      <c r="Z105" s="31"/>
      <c r="AA105" s="31"/>
      <c r="AB105" s="31"/>
      <c r="AC105" s="17"/>
      <c r="AD105" s="18"/>
    </row>
    <row r="106" spans="1:30" ht="12.75">
      <c r="A106" s="1">
        <v>861</v>
      </c>
      <c r="B106" s="2" t="s">
        <v>85</v>
      </c>
      <c r="C106" s="3" t="s">
        <v>1</v>
      </c>
      <c r="D106" s="4" t="s">
        <v>2</v>
      </c>
      <c r="E106" s="4" t="s">
        <v>1</v>
      </c>
      <c r="F106" s="1" t="s">
        <v>2</v>
      </c>
      <c r="G106" s="1" t="s">
        <v>1</v>
      </c>
      <c r="H106" s="1" t="s">
        <v>2</v>
      </c>
      <c r="I106" s="4" t="s">
        <v>1</v>
      </c>
      <c r="J106" s="4" t="s">
        <v>2</v>
      </c>
      <c r="K106" s="4" t="s">
        <v>1</v>
      </c>
      <c r="L106" s="4" t="s">
        <v>2</v>
      </c>
      <c r="M106" s="4" t="s">
        <v>1</v>
      </c>
      <c r="N106" s="4" t="s">
        <v>2</v>
      </c>
      <c r="O106" s="4" t="s">
        <v>1</v>
      </c>
      <c r="P106" s="4" t="s">
        <v>2</v>
      </c>
      <c r="Q106" s="4" t="s">
        <v>1</v>
      </c>
      <c r="R106" s="4" t="s">
        <v>2</v>
      </c>
      <c r="S106" s="4" t="s">
        <v>5</v>
      </c>
      <c r="T106" s="4" t="s">
        <v>2</v>
      </c>
      <c r="U106" s="4" t="s">
        <v>4</v>
      </c>
      <c r="V106" s="4" t="s">
        <v>2</v>
      </c>
      <c r="W106" s="4" t="s">
        <v>4</v>
      </c>
      <c r="X106" s="4" t="s">
        <v>2</v>
      </c>
      <c r="Y106" s="4" t="s">
        <v>1</v>
      </c>
      <c r="Z106" s="4" t="s">
        <v>2</v>
      </c>
      <c r="AA106" s="4" t="s">
        <v>5</v>
      </c>
      <c r="AB106" s="4" t="s">
        <v>2</v>
      </c>
      <c r="AC106" s="4" t="s">
        <v>6</v>
      </c>
      <c r="AD106" s="5" t="s">
        <v>7</v>
      </c>
    </row>
    <row r="107" spans="1:30" ht="12.75">
      <c r="A107" s="1"/>
      <c r="B107" s="2" t="s">
        <v>190</v>
      </c>
      <c r="C107" s="3" t="s">
        <v>8</v>
      </c>
      <c r="D107" s="4" t="s">
        <v>9</v>
      </c>
      <c r="E107" s="4" t="s">
        <v>9</v>
      </c>
      <c r="F107" s="1" t="s">
        <v>10</v>
      </c>
      <c r="G107" s="1" t="s">
        <v>10</v>
      </c>
      <c r="H107" s="1" t="s">
        <v>11</v>
      </c>
      <c r="I107" s="4" t="s">
        <v>11</v>
      </c>
      <c r="J107" s="4" t="s">
        <v>12</v>
      </c>
      <c r="K107" s="4" t="s">
        <v>13</v>
      </c>
      <c r="L107" s="4" t="s">
        <v>14</v>
      </c>
      <c r="M107" s="4" t="s">
        <v>14</v>
      </c>
      <c r="N107" s="4" t="s">
        <v>15</v>
      </c>
      <c r="O107" s="4" t="s">
        <v>16</v>
      </c>
      <c r="P107" s="4" t="s">
        <v>17</v>
      </c>
      <c r="Q107" s="4" t="s">
        <v>17</v>
      </c>
      <c r="R107" s="4" t="s">
        <v>18</v>
      </c>
      <c r="S107" s="4" t="s">
        <v>19</v>
      </c>
      <c r="T107" s="4" t="s">
        <v>20</v>
      </c>
      <c r="U107" s="4" t="s">
        <v>20</v>
      </c>
      <c r="V107" s="4" t="s">
        <v>21</v>
      </c>
      <c r="W107" s="4" t="s">
        <v>21</v>
      </c>
      <c r="X107" s="4" t="s">
        <v>22</v>
      </c>
      <c r="Y107" s="4" t="s">
        <v>22</v>
      </c>
      <c r="Z107" s="4" t="s">
        <v>23</v>
      </c>
      <c r="AA107" s="4" t="s">
        <v>23</v>
      </c>
      <c r="AB107" s="4" t="s">
        <v>24</v>
      </c>
      <c r="AC107" s="4" t="s">
        <v>25</v>
      </c>
      <c r="AD107" s="5" t="s">
        <v>25</v>
      </c>
    </row>
    <row r="108" spans="1:30" ht="12.75">
      <c r="A108" s="66">
        <v>4001</v>
      </c>
      <c r="B108" s="67" t="s">
        <v>46</v>
      </c>
      <c r="C108" s="85"/>
      <c r="D108" s="70"/>
      <c r="E108" s="70"/>
      <c r="F108" s="66"/>
      <c r="G108" s="66"/>
      <c r="H108" s="66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32">
        <v>7500</v>
      </c>
      <c r="AB108" s="26">
        <v>18000</v>
      </c>
      <c r="AC108" s="13">
        <v>18000</v>
      </c>
      <c r="AD108" s="14">
        <v>1</v>
      </c>
    </row>
    <row r="109" spans="1:30" ht="12.75">
      <c r="A109" s="37"/>
      <c r="B109" s="38" t="s">
        <v>101</v>
      </c>
      <c r="C109" s="21"/>
      <c r="D109" s="22"/>
      <c r="E109" s="21"/>
      <c r="F109" s="60"/>
      <c r="G109" s="60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21"/>
      <c r="Z109" s="21"/>
      <c r="AA109" s="32">
        <v>7500</v>
      </c>
      <c r="AB109" s="26">
        <v>18000</v>
      </c>
      <c r="AC109" s="13">
        <v>18000</v>
      </c>
      <c r="AD109" s="14">
        <v>1</v>
      </c>
    </row>
    <row r="110" spans="1:30" ht="12.75">
      <c r="A110" s="19"/>
      <c r="B110" s="20"/>
      <c r="C110" s="21"/>
      <c r="D110" s="22"/>
      <c r="E110" s="21"/>
      <c r="F110" s="2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21"/>
      <c r="Z110" s="21"/>
      <c r="AA110" s="21"/>
      <c r="AB110" s="21"/>
      <c r="AC110" s="21"/>
      <c r="AD110" s="35"/>
    </row>
    <row r="111" spans="1:30" ht="12.75">
      <c r="A111" s="1">
        <v>865</v>
      </c>
      <c r="B111" s="2" t="s">
        <v>102</v>
      </c>
      <c r="C111" s="3" t="s">
        <v>1</v>
      </c>
      <c r="D111" s="4" t="s">
        <v>2</v>
      </c>
      <c r="E111" s="4" t="s">
        <v>1</v>
      </c>
      <c r="F111" s="1" t="s">
        <v>2</v>
      </c>
      <c r="G111" s="1" t="s">
        <v>1</v>
      </c>
      <c r="H111" s="1" t="s">
        <v>2</v>
      </c>
      <c r="I111" s="4" t="s">
        <v>1</v>
      </c>
      <c r="J111" s="4" t="s">
        <v>2</v>
      </c>
      <c r="K111" s="4" t="s">
        <v>1</v>
      </c>
      <c r="L111" s="4" t="s">
        <v>2</v>
      </c>
      <c r="M111" s="4" t="s">
        <v>1</v>
      </c>
      <c r="N111" s="4" t="s">
        <v>2</v>
      </c>
      <c r="O111" s="4" t="s">
        <v>1</v>
      </c>
      <c r="P111" s="4" t="s">
        <v>2</v>
      </c>
      <c r="Q111" s="4" t="s">
        <v>1</v>
      </c>
      <c r="R111" s="4" t="s">
        <v>2</v>
      </c>
      <c r="S111" s="4" t="s">
        <v>5</v>
      </c>
      <c r="T111" s="4" t="s">
        <v>2</v>
      </c>
      <c r="U111" s="4" t="s">
        <v>4</v>
      </c>
      <c r="V111" s="4" t="s">
        <v>2</v>
      </c>
      <c r="W111" s="4" t="s">
        <v>4</v>
      </c>
      <c r="X111" s="4" t="s">
        <v>2</v>
      </c>
      <c r="Y111" s="4" t="s">
        <v>1</v>
      </c>
      <c r="Z111" s="4" t="s">
        <v>2</v>
      </c>
      <c r="AA111" s="4" t="s">
        <v>5</v>
      </c>
      <c r="AB111" s="4" t="s">
        <v>2</v>
      </c>
      <c r="AC111" s="4" t="s">
        <v>6</v>
      </c>
      <c r="AD111" s="5" t="s">
        <v>7</v>
      </c>
    </row>
    <row r="112" spans="1:30" ht="12.75">
      <c r="A112" s="1"/>
      <c r="B112" s="2"/>
      <c r="C112" s="3" t="s">
        <v>8</v>
      </c>
      <c r="D112" s="4" t="s">
        <v>9</v>
      </c>
      <c r="E112" s="4" t="s">
        <v>9</v>
      </c>
      <c r="F112" s="1" t="s">
        <v>10</v>
      </c>
      <c r="G112" s="1" t="s">
        <v>10</v>
      </c>
      <c r="H112" s="1" t="s">
        <v>11</v>
      </c>
      <c r="I112" s="4" t="s">
        <v>11</v>
      </c>
      <c r="J112" s="4" t="s">
        <v>12</v>
      </c>
      <c r="K112" s="4" t="s">
        <v>13</v>
      </c>
      <c r="L112" s="4" t="s">
        <v>14</v>
      </c>
      <c r="M112" s="4" t="s">
        <v>14</v>
      </c>
      <c r="N112" s="4" t="s">
        <v>15</v>
      </c>
      <c r="O112" s="4" t="s">
        <v>16</v>
      </c>
      <c r="P112" s="4" t="s">
        <v>17</v>
      </c>
      <c r="Q112" s="4" t="s">
        <v>17</v>
      </c>
      <c r="R112" s="4" t="s">
        <v>18</v>
      </c>
      <c r="S112" s="4" t="s">
        <v>19</v>
      </c>
      <c r="T112" s="4" t="s">
        <v>20</v>
      </c>
      <c r="U112" s="4" t="s">
        <v>20</v>
      </c>
      <c r="V112" s="4" t="s">
        <v>21</v>
      </c>
      <c r="W112" s="4" t="s">
        <v>21</v>
      </c>
      <c r="X112" s="4" t="s">
        <v>22</v>
      </c>
      <c r="Y112" s="4" t="s">
        <v>22</v>
      </c>
      <c r="Z112" s="4" t="s">
        <v>23</v>
      </c>
      <c r="AA112" s="4" t="s">
        <v>23</v>
      </c>
      <c r="AB112" s="4" t="s">
        <v>24</v>
      </c>
      <c r="AC112" s="4" t="s">
        <v>25</v>
      </c>
      <c r="AD112" s="5" t="s">
        <v>25</v>
      </c>
    </row>
    <row r="113" spans="1:30" ht="12.75">
      <c r="A113" s="88"/>
      <c r="B113" s="88" t="s">
        <v>26</v>
      </c>
      <c r="C113" s="88"/>
      <c r="D113" s="88"/>
      <c r="E113" s="88"/>
      <c r="F113" s="89"/>
      <c r="G113" s="88"/>
      <c r="H113" s="90"/>
      <c r="I113" s="9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70"/>
      <c r="Z113" s="70"/>
      <c r="AA113" s="70"/>
      <c r="AB113" s="70"/>
      <c r="AC113" s="70"/>
      <c r="AD113" s="71"/>
    </row>
    <row r="114" spans="1:30" ht="12.75">
      <c r="A114" s="89" t="s">
        <v>160</v>
      </c>
      <c r="B114" s="88" t="s">
        <v>161</v>
      </c>
      <c r="C114" s="92">
        <v>15000</v>
      </c>
      <c r="D114" s="92">
        <v>14560</v>
      </c>
      <c r="E114" s="92">
        <v>16225</v>
      </c>
      <c r="F114" s="92">
        <v>21225</v>
      </c>
      <c r="G114" s="92">
        <v>45000</v>
      </c>
      <c r="H114" s="93">
        <f aca="true" t="shared" si="26" ref="H114:H143">SUM(G114-E114)</f>
        <v>28775</v>
      </c>
      <c r="I114" s="94">
        <f>SUM(H114/E114)</f>
        <v>1.773497688751926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92">
        <v>14560</v>
      </c>
      <c r="Z114" s="92">
        <v>16225</v>
      </c>
      <c r="AA114" s="92">
        <v>21225</v>
      </c>
      <c r="AB114" s="92">
        <v>45000</v>
      </c>
      <c r="AC114" s="93">
        <f aca="true" t="shared" si="27" ref="AC114:AC143">SUM(AB114-Z114)</f>
        <v>28775</v>
      </c>
      <c r="AD114" s="94">
        <f>SUM(AC114/Z114)</f>
        <v>1.773497688751926</v>
      </c>
    </row>
    <row r="115" spans="1:30" ht="12.75">
      <c r="A115" s="89" t="s">
        <v>162</v>
      </c>
      <c r="B115" s="88" t="s">
        <v>163</v>
      </c>
      <c r="C115" s="92">
        <v>1000</v>
      </c>
      <c r="D115" s="92">
        <v>896</v>
      </c>
      <c r="E115" s="92">
        <v>1100</v>
      </c>
      <c r="F115" s="92">
        <v>900</v>
      </c>
      <c r="G115" s="92">
        <v>900</v>
      </c>
      <c r="H115" s="93">
        <f t="shared" si="26"/>
        <v>-200</v>
      </c>
      <c r="I115" s="94">
        <f>SUM(H115/E115)</f>
        <v>-0.18181818181818182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92">
        <v>896</v>
      </c>
      <c r="Z115" s="92">
        <v>1100</v>
      </c>
      <c r="AA115" s="92">
        <v>900</v>
      </c>
      <c r="AB115" s="92">
        <v>900</v>
      </c>
      <c r="AC115" s="93">
        <f t="shared" si="27"/>
        <v>-200</v>
      </c>
      <c r="AD115" s="94">
        <f>SUM(AC115/Z115)</f>
        <v>-0.18181818181818182</v>
      </c>
    </row>
    <row r="116" spans="1:30" ht="12.75">
      <c r="A116" s="89" t="s">
        <v>164</v>
      </c>
      <c r="B116" s="88" t="s">
        <v>165</v>
      </c>
      <c r="C116" s="92"/>
      <c r="D116" s="92">
        <v>2838</v>
      </c>
      <c r="E116" s="92">
        <v>3500</v>
      </c>
      <c r="F116" s="92">
        <v>3000</v>
      </c>
      <c r="G116" s="92">
        <v>3000</v>
      </c>
      <c r="H116" s="93">
        <f t="shared" si="26"/>
        <v>-500</v>
      </c>
      <c r="I116" s="9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92">
        <v>2838</v>
      </c>
      <c r="Z116" s="92">
        <v>3500</v>
      </c>
      <c r="AA116" s="92">
        <v>3000</v>
      </c>
      <c r="AB116" s="92">
        <v>3000</v>
      </c>
      <c r="AC116" s="93">
        <f t="shared" si="27"/>
        <v>-500</v>
      </c>
      <c r="AD116" s="94"/>
    </row>
    <row r="117" spans="1:30" ht="12.75">
      <c r="A117" s="89" t="s">
        <v>166</v>
      </c>
      <c r="B117" s="88" t="s">
        <v>167</v>
      </c>
      <c r="C117" s="92">
        <v>22000</v>
      </c>
      <c r="D117" s="92">
        <v>17292</v>
      </c>
      <c r="E117" s="92">
        <v>20000</v>
      </c>
      <c r="F117" s="92">
        <v>18000</v>
      </c>
      <c r="G117" s="92">
        <v>18000</v>
      </c>
      <c r="H117" s="93">
        <f t="shared" si="26"/>
        <v>-2000</v>
      </c>
      <c r="I117" s="94">
        <f>SUM(H117/E117)</f>
        <v>-0.1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92">
        <v>17292</v>
      </c>
      <c r="Z117" s="92">
        <v>20000</v>
      </c>
      <c r="AA117" s="92">
        <v>18000</v>
      </c>
      <c r="AB117" s="92">
        <v>18000</v>
      </c>
      <c r="AC117" s="93">
        <f t="shared" si="27"/>
        <v>-2000</v>
      </c>
      <c r="AD117" s="94">
        <f>SUM(AC117/Z117)</f>
        <v>-0.1</v>
      </c>
    </row>
    <row r="118" spans="1:30" ht="12.75">
      <c r="A118" s="89" t="s">
        <v>168</v>
      </c>
      <c r="B118" s="88" t="s">
        <v>169</v>
      </c>
      <c r="C118" s="92">
        <v>7000</v>
      </c>
      <c r="D118" s="92">
        <v>7200</v>
      </c>
      <c r="E118" s="92">
        <v>29500</v>
      </c>
      <c r="F118" s="92">
        <v>28000</v>
      </c>
      <c r="G118" s="92">
        <v>32000</v>
      </c>
      <c r="H118" s="93">
        <f t="shared" si="26"/>
        <v>2500</v>
      </c>
      <c r="I118" s="94">
        <f>SUM(H118/E118)</f>
        <v>0.0847457627118644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92">
        <v>7200</v>
      </c>
      <c r="Z118" s="92">
        <v>29500</v>
      </c>
      <c r="AA118" s="92">
        <v>28000</v>
      </c>
      <c r="AB118" s="92">
        <v>32000</v>
      </c>
      <c r="AC118" s="93">
        <f t="shared" si="27"/>
        <v>2500</v>
      </c>
      <c r="AD118" s="94">
        <f>SUM(AC118/Z118)</f>
        <v>0.0847457627118644</v>
      </c>
    </row>
    <row r="119" spans="1:30" ht="12.75">
      <c r="A119" s="89" t="s">
        <v>170</v>
      </c>
      <c r="B119" s="88" t="s">
        <v>171</v>
      </c>
      <c r="C119" s="92"/>
      <c r="D119" s="92"/>
      <c r="E119" s="92"/>
      <c r="F119" s="92"/>
      <c r="G119" s="92"/>
      <c r="H119" s="93">
        <f t="shared" si="26"/>
        <v>0</v>
      </c>
      <c r="I119" s="9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92"/>
      <c r="Z119" s="92"/>
      <c r="AA119" s="92"/>
      <c r="AB119" s="92"/>
      <c r="AC119" s="93">
        <f t="shared" si="27"/>
        <v>0</v>
      </c>
      <c r="AD119" s="94"/>
    </row>
    <row r="120" spans="1:30" ht="12.75">
      <c r="A120" s="89" t="s">
        <v>172</v>
      </c>
      <c r="B120" s="88" t="s">
        <v>173</v>
      </c>
      <c r="C120" s="92"/>
      <c r="D120" s="92">
        <v>3500</v>
      </c>
      <c r="E120" s="92">
        <v>2000</v>
      </c>
      <c r="F120" s="92">
        <v>14795</v>
      </c>
      <c r="G120" s="92">
        <v>15795</v>
      </c>
      <c r="H120" s="93">
        <f t="shared" si="26"/>
        <v>13795</v>
      </c>
      <c r="I120" s="9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92">
        <v>3500</v>
      </c>
      <c r="Z120" s="92">
        <v>2000</v>
      </c>
      <c r="AA120" s="92">
        <v>14795</v>
      </c>
      <c r="AB120" s="92">
        <v>15795</v>
      </c>
      <c r="AC120" s="93">
        <f t="shared" si="27"/>
        <v>13795</v>
      </c>
      <c r="AD120" s="94"/>
    </row>
    <row r="121" spans="1:30" ht="12.75">
      <c r="A121" s="89" t="s">
        <v>174</v>
      </c>
      <c r="B121" s="88" t="s">
        <v>175</v>
      </c>
      <c r="C121" s="92"/>
      <c r="D121" s="92"/>
      <c r="E121" s="92"/>
      <c r="F121" s="92">
        <v>3000</v>
      </c>
      <c r="G121" s="92">
        <v>25000</v>
      </c>
      <c r="H121" s="93"/>
      <c r="I121" s="9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92"/>
      <c r="Z121" s="92"/>
      <c r="AA121" s="92">
        <v>3000</v>
      </c>
      <c r="AB121" s="92">
        <v>25000</v>
      </c>
      <c r="AC121" s="93"/>
      <c r="AD121" s="94"/>
    </row>
    <row r="122" spans="1:30" ht="12.75">
      <c r="A122" s="89" t="s">
        <v>176</v>
      </c>
      <c r="B122" s="88" t="s">
        <v>177</v>
      </c>
      <c r="C122" s="92"/>
      <c r="D122" s="92">
        <v>9099</v>
      </c>
      <c r="E122" s="92">
        <v>8000</v>
      </c>
      <c r="F122" s="92">
        <v>8250</v>
      </c>
      <c r="G122" s="92">
        <v>8000</v>
      </c>
      <c r="H122" s="93">
        <f t="shared" si="26"/>
        <v>0</v>
      </c>
      <c r="I122" s="9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92">
        <v>9099</v>
      </c>
      <c r="Z122" s="92">
        <v>8000</v>
      </c>
      <c r="AA122" s="92">
        <v>8250</v>
      </c>
      <c r="AB122" s="92">
        <v>8000</v>
      </c>
      <c r="AC122" s="93">
        <f t="shared" si="27"/>
        <v>0</v>
      </c>
      <c r="AD122" s="94"/>
    </row>
    <row r="123" spans="1:30" ht="12.75">
      <c r="A123" s="89"/>
      <c r="B123" s="88"/>
      <c r="C123" s="92"/>
      <c r="D123" s="92"/>
      <c r="E123" s="92"/>
      <c r="F123" s="92"/>
      <c r="G123" s="92"/>
      <c r="H123" s="93"/>
      <c r="I123" s="9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92"/>
      <c r="Z123" s="92"/>
      <c r="AA123" s="92"/>
      <c r="AB123" s="92"/>
      <c r="AC123" s="93"/>
      <c r="AD123" s="94"/>
    </row>
    <row r="124" spans="1:30" ht="12.75">
      <c r="A124" s="89"/>
      <c r="B124" s="88" t="s">
        <v>178</v>
      </c>
      <c r="C124" s="95">
        <f>SUM(C114:C122)</f>
        <v>45000</v>
      </c>
      <c r="D124" s="95">
        <f>SUM(D114:D122)</f>
        <v>55385</v>
      </c>
      <c r="E124" s="95">
        <f>SUM(E114:E122)</f>
        <v>80325</v>
      </c>
      <c r="F124" s="95">
        <f>SUM(F114:F123)</f>
        <v>97170</v>
      </c>
      <c r="G124" s="95">
        <f>SUM(G114:G123)</f>
        <v>147695</v>
      </c>
      <c r="H124" s="96">
        <f t="shared" si="26"/>
        <v>67370</v>
      </c>
      <c r="I124" s="97">
        <f>SUM(H124/E124)</f>
        <v>0.8387177093059446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95">
        <f>SUM(Y114:Y122)</f>
        <v>55385</v>
      </c>
      <c r="Z124" s="95">
        <f>SUM(Z114:Z122)</f>
        <v>80325</v>
      </c>
      <c r="AA124" s="95">
        <f>SUM(AA114:AA123)</f>
        <v>97170</v>
      </c>
      <c r="AB124" s="95">
        <f>SUM(AB114:AB123)</f>
        <v>147695</v>
      </c>
      <c r="AC124" s="96">
        <f t="shared" si="27"/>
        <v>67370</v>
      </c>
      <c r="AD124" s="97">
        <f>SUM(AC124/Z124)</f>
        <v>0.8387177093059446</v>
      </c>
    </row>
    <row r="125" spans="1:30" ht="12.75">
      <c r="A125" s="89"/>
      <c r="B125" s="88"/>
      <c r="C125" s="95"/>
      <c r="D125" s="95"/>
      <c r="E125" s="95"/>
      <c r="F125" s="95"/>
      <c r="G125" s="95"/>
      <c r="H125" s="96"/>
      <c r="I125" s="9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95"/>
      <c r="Z125" s="95"/>
      <c r="AA125" s="95"/>
      <c r="AB125" s="95"/>
      <c r="AC125" s="96"/>
      <c r="AD125" s="97"/>
    </row>
    <row r="126" spans="1:30" ht="12.75">
      <c r="A126" s="88"/>
      <c r="B126" s="88" t="s">
        <v>59</v>
      </c>
      <c r="C126" s="92"/>
      <c r="D126" s="92"/>
      <c r="E126" s="92"/>
      <c r="F126" s="92"/>
      <c r="G126" s="92"/>
      <c r="H126" s="93">
        <f t="shared" si="26"/>
        <v>0</v>
      </c>
      <c r="I126" s="9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92"/>
      <c r="Z126" s="92"/>
      <c r="AA126" s="92"/>
      <c r="AB126" s="92"/>
      <c r="AC126" s="93">
        <f t="shared" si="27"/>
        <v>0</v>
      </c>
      <c r="AD126" s="94"/>
    </row>
    <row r="127" spans="1:30" ht="12.75">
      <c r="A127" s="103">
        <v>4005</v>
      </c>
      <c r="B127" s="102" t="s">
        <v>103</v>
      </c>
      <c r="C127" s="98"/>
      <c r="D127" s="99"/>
      <c r="E127" s="99">
        <v>10000</v>
      </c>
      <c r="F127" s="99">
        <v>10000</v>
      </c>
      <c r="G127" s="99"/>
      <c r="H127" s="93">
        <f t="shared" si="26"/>
        <v>-10000</v>
      </c>
      <c r="I127" s="9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99"/>
      <c r="Z127" s="99">
        <v>10000</v>
      </c>
      <c r="AA127" s="99">
        <v>10000</v>
      </c>
      <c r="AB127" s="99"/>
      <c r="AC127" s="93">
        <f t="shared" si="27"/>
        <v>-10000</v>
      </c>
      <c r="AD127" s="94"/>
    </row>
    <row r="128" spans="1:30" ht="12.75">
      <c r="A128" s="103">
        <v>4006</v>
      </c>
      <c r="B128" s="100" t="s">
        <v>104</v>
      </c>
      <c r="C128" s="99">
        <v>6030</v>
      </c>
      <c r="D128" s="99">
        <v>554</v>
      </c>
      <c r="E128" s="99">
        <v>5000</v>
      </c>
      <c r="F128" s="92">
        <v>6000</v>
      </c>
      <c r="G128" s="99">
        <v>20000</v>
      </c>
      <c r="H128" s="93">
        <f t="shared" si="26"/>
        <v>15000</v>
      </c>
      <c r="I128" s="94">
        <f>SUM(H128/E128)</f>
        <v>3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99">
        <v>554</v>
      </c>
      <c r="Z128" s="99">
        <v>5000</v>
      </c>
      <c r="AA128" s="92">
        <v>6000</v>
      </c>
      <c r="AB128" s="99">
        <v>20000</v>
      </c>
      <c r="AC128" s="93">
        <f t="shared" si="27"/>
        <v>15000</v>
      </c>
      <c r="AD128" s="94">
        <f>SUM(AC128/Z128)</f>
        <v>3</v>
      </c>
    </row>
    <row r="129" spans="1:30" ht="12.75">
      <c r="A129" s="103">
        <v>4011</v>
      </c>
      <c r="B129" s="100" t="s">
        <v>105</v>
      </c>
      <c r="C129" s="99">
        <v>1000</v>
      </c>
      <c r="D129" s="99">
        <v>71</v>
      </c>
      <c r="E129" s="99"/>
      <c r="F129" s="99"/>
      <c r="G129" s="99"/>
      <c r="H129" s="93">
        <f t="shared" si="26"/>
        <v>0</v>
      </c>
      <c r="I129" s="9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99">
        <v>71</v>
      </c>
      <c r="Z129" s="99"/>
      <c r="AA129" s="99"/>
      <c r="AB129" s="99"/>
      <c r="AC129" s="93">
        <f t="shared" si="27"/>
        <v>0</v>
      </c>
      <c r="AD129" s="94"/>
    </row>
    <row r="130" spans="1:30" ht="12.75">
      <c r="A130" s="103">
        <v>4015</v>
      </c>
      <c r="B130" s="100" t="s">
        <v>179</v>
      </c>
      <c r="C130" s="99">
        <v>200</v>
      </c>
      <c r="D130" s="99"/>
      <c r="E130" s="99">
        <v>200</v>
      </c>
      <c r="F130" s="99"/>
      <c r="G130" s="99">
        <v>200</v>
      </c>
      <c r="H130" s="93">
        <f t="shared" si="26"/>
        <v>0</v>
      </c>
      <c r="I130" s="94">
        <f>SUM(H130/E130)</f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99"/>
      <c r="Z130" s="99">
        <v>200</v>
      </c>
      <c r="AA130" s="99"/>
      <c r="AB130" s="99">
        <v>200</v>
      </c>
      <c r="AC130" s="93">
        <f t="shared" si="27"/>
        <v>0</v>
      </c>
      <c r="AD130" s="94">
        <f>SUM(AC130/Z130)</f>
        <v>0</v>
      </c>
    </row>
    <row r="131" spans="1:30" ht="12.75">
      <c r="A131" s="103">
        <v>4016</v>
      </c>
      <c r="B131" s="100" t="s">
        <v>106</v>
      </c>
      <c r="C131" s="99">
        <v>6000</v>
      </c>
      <c r="D131" s="99">
        <v>243</v>
      </c>
      <c r="E131" s="99">
        <v>500</v>
      </c>
      <c r="F131" s="99">
        <v>150</v>
      </c>
      <c r="G131" s="99">
        <v>500</v>
      </c>
      <c r="H131" s="93">
        <f t="shared" si="26"/>
        <v>0</v>
      </c>
      <c r="I131" s="94">
        <f>SUM(H131/E131)</f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99">
        <v>243</v>
      </c>
      <c r="Z131" s="99">
        <v>500</v>
      </c>
      <c r="AA131" s="99">
        <v>150</v>
      </c>
      <c r="AB131" s="99">
        <v>500</v>
      </c>
      <c r="AC131" s="93">
        <f t="shared" si="27"/>
        <v>0</v>
      </c>
      <c r="AD131" s="94">
        <f>SUM(AC131/Z131)</f>
        <v>0</v>
      </c>
    </row>
    <row r="132" spans="1:30" ht="12.75">
      <c r="A132" s="103">
        <v>4017</v>
      </c>
      <c r="B132" s="100" t="s">
        <v>107</v>
      </c>
      <c r="C132" s="99">
        <v>200</v>
      </c>
      <c r="D132" s="99">
        <v>0</v>
      </c>
      <c r="E132" s="99"/>
      <c r="F132" s="99"/>
      <c r="G132" s="99"/>
      <c r="H132" s="93">
        <f t="shared" si="26"/>
        <v>0</v>
      </c>
      <c r="I132" s="9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99">
        <v>0</v>
      </c>
      <c r="Z132" s="99"/>
      <c r="AA132" s="99"/>
      <c r="AB132" s="99"/>
      <c r="AC132" s="93">
        <f t="shared" si="27"/>
        <v>0</v>
      </c>
      <c r="AD132" s="94"/>
    </row>
    <row r="133" spans="1:30" ht="12.75">
      <c r="A133" s="103">
        <v>4018</v>
      </c>
      <c r="B133" s="100" t="s">
        <v>108</v>
      </c>
      <c r="C133" s="99"/>
      <c r="D133" s="99">
        <v>0</v>
      </c>
      <c r="E133" s="99">
        <v>5000</v>
      </c>
      <c r="F133" s="99"/>
      <c r="G133" s="99"/>
      <c r="H133" s="93">
        <f t="shared" si="26"/>
        <v>-5000</v>
      </c>
      <c r="I133" s="94">
        <f>SUM(H133/E133)</f>
        <v>-1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99">
        <v>0</v>
      </c>
      <c r="Z133" s="99">
        <v>5000</v>
      </c>
      <c r="AA133" s="99"/>
      <c r="AB133" s="99"/>
      <c r="AC133" s="93">
        <f t="shared" si="27"/>
        <v>-5000</v>
      </c>
      <c r="AD133" s="94">
        <f>SUM(AC133/Z133)</f>
        <v>-1</v>
      </c>
    </row>
    <row r="134" spans="1:30" ht="12.75">
      <c r="A134" s="103">
        <v>4019</v>
      </c>
      <c r="B134" s="100" t="s">
        <v>109</v>
      </c>
      <c r="C134" s="99">
        <v>24000</v>
      </c>
      <c r="D134" s="99">
        <v>27654</v>
      </c>
      <c r="E134" s="99"/>
      <c r="F134" s="99"/>
      <c r="G134" s="99"/>
      <c r="H134" s="93">
        <f t="shared" si="26"/>
        <v>0</v>
      </c>
      <c r="I134" s="9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99">
        <v>27654</v>
      </c>
      <c r="Z134" s="99"/>
      <c r="AA134" s="99"/>
      <c r="AB134" s="99"/>
      <c r="AC134" s="93">
        <f t="shared" si="27"/>
        <v>0</v>
      </c>
      <c r="AD134" s="94"/>
    </row>
    <row r="135" spans="1:30" ht="12.75">
      <c r="A135" s="103">
        <v>4020</v>
      </c>
      <c r="B135" s="100" t="s">
        <v>110</v>
      </c>
      <c r="C135" s="99">
        <v>1000</v>
      </c>
      <c r="D135" s="99">
        <v>88</v>
      </c>
      <c r="E135" s="99">
        <v>5000</v>
      </c>
      <c r="F135" s="99">
        <v>3780</v>
      </c>
      <c r="G135" s="99"/>
      <c r="H135" s="93">
        <f t="shared" si="26"/>
        <v>-5000</v>
      </c>
      <c r="I135" s="94">
        <f>SUM(H135/E135)</f>
        <v>-1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99">
        <v>88</v>
      </c>
      <c r="Z135" s="99">
        <v>5000</v>
      </c>
      <c r="AA135" s="99">
        <v>3780</v>
      </c>
      <c r="AB135" s="99"/>
      <c r="AC135" s="93">
        <f t="shared" si="27"/>
        <v>-5000</v>
      </c>
      <c r="AD135" s="94">
        <f>SUM(AC135/Z135)</f>
        <v>-1</v>
      </c>
    </row>
    <row r="136" spans="1:30" ht="12.75">
      <c r="A136" s="103">
        <v>4021</v>
      </c>
      <c r="B136" s="100" t="s">
        <v>111</v>
      </c>
      <c r="C136" s="99"/>
      <c r="D136" s="99"/>
      <c r="E136" s="99">
        <v>5000</v>
      </c>
      <c r="F136" s="99">
        <v>2800</v>
      </c>
      <c r="G136" s="99"/>
      <c r="H136" s="93">
        <f t="shared" si="26"/>
        <v>-5000</v>
      </c>
      <c r="I136" s="94">
        <f>SUM(H136/E136)</f>
        <v>-1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99"/>
      <c r="Z136" s="99">
        <v>5000</v>
      </c>
      <c r="AA136" s="99">
        <v>2800</v>
      </c>
      <c r="AB136" s="99"/>
      <c r="AC136" s="93">
        <f t="shared" si="27"/>
        <v>-5000</v>
      </c>
      <c r="AD136" s="94">
        <f>SUM(AC136/Z136)</f>
        <v>-1</v>
      </c>
    </row>
    <row r="137" spans="1:30" ht="12.75">
      <c r="A137" s="103">
        <v>4022</v>
      </c>
      <c r="B137" s="100" t="s">
        <v>180</v>
      </c>
      <c r="C137" s="99"/>
      <c r="D137" s="99"/>
      <c r="E137" s="99"/>
      <c r="F137" s="99"/>
      <c r="G137" s="99">
        <v>16000</v>
      </c>
      <c r="H137" s="93"/>
      <c r="I137" s="9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99"/>
      <c r="Z137" s="99"/>
      <c r="AA137" s="99"/>
      <c r="AB137" s="99">
        <v>16000</v>
      </c>
      <c r="AC137" s="93"/>
      <c r="AD137" s="94"/>
    </row>
    <row r="138" spans="1:30" ht="12.75">
      <c r="A138" s="103">
        <v>4025</v>
      </c>
      <c r="B138" s="100" t="s">
        <v>181</v>
      </c>
      <c r="C138" s="99"/>
      <c r="D138" s="99"/>
      <c r="E138" s="99"/>
      <c r="F138" s="99"/>
      <c r="G138" s="99">
        <v>75000</v>
      </c>
      <c r="H138" s="93"/>
      <c r="I138" s="9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99"/>
      <c r="Z138" s="99"/>
      <c r="AA138" s="99"/>
      <c r="AB138" s="99">
        <v>75000</v>
      </c>
      <c r="AC138" s="93"/>
      <c r="AD138" s="94"/>
    </row>
    <row r="139" spans="1:30" ht="12.75">
      <c r="A139" s="103">
        <v>4026</v>
      </c>
      <c r="B139" s="100" t="s">
        <v>182</v>
      </c>
      <c r="C139" s="99"/>
      <c r="D139" s="99"/>
      <c r="E139" s="99"/>
      <c r="F139" s="99"/>
      <c r="G139" s="99">
        <v>35000</v>
      </c>
      <c r="H139" s="93">
        <f t="shared" si="26"/>
        <v>35000</v>
      </c>
      <c r="I139" s="9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99"/>
      <c r="Z139" s="99"/>
      <c r="AA139" s="99"/>
      <c r="AB139" s="99">
        <v>35000</v>
      </c>
      <c r="AC139" s="93">
        <f t="shared" si="27"/>
        <v>35000</v>
      </c>
      <c r="AD139" s="94"/>
    </row>
    <row r="140" spans="1:30" ht="12.75">
      <c r="A140" s="103">
        <v>4027</v>
      </c>
      <c r="B140" s="100" t="s">
        <v>183</v>
      </c>
      <c r="C140" s="99"/>
      <c r="D140" s="99"/>
      <c r="E140" s="99"/>
      <c r="F140" s="99"/>
      <c r="G140" s="92">
        <v>62000</v>
      </c>
      <c r="H140" s="93">
        <f t="shared" si="26"/>
        <v>62000</v>
      </c>
      <c r="I140" s="9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99"/>
      <c r="Z140" s="99"/>
      <c r="AA140" s="99"/>
      <c r="AB140" s="92">
        <v>62000</v>
      </c>
      <c r="AC140" s="93">
        <f t="shared" si="27"/>
        <v>62000</v>
      </c>
      <c r="AD140" s="94"/>
    </row>
    <row r="141" spans="1:30" ht="12.75">
      <c r="A141" s="103">
        <v>6010</v>
      </c>
      <c r="B141" s="100" t="s">
        <v>184</v>
      </c>
      <c r="C141" s="99">
        <f>SUM(C127:C140)*0.03</f>
        <v>1152.8999999999999</v>
      </c>
      <c r="D141" s="99">
        <v>1272</v>
      </c>
      <c r="E141" s="99">
        <f>SUM(E127:E140)*0.03</f>
        <v>921</v>
      </c>
      <c r="F141" s="99">
        <f>SUM(F127:F140)*0.03</f>
        <v>681.9</v>
      </c>
      <c r="G141" s="99">
        <f>SUM(G127:G140)*0.03</f>
        <v>6261</v>
      </c>
      <c r="H141" s="93">
        <f t="shared" si="26"/>
        <v>5340</v>
      </c>
      <c r="I141" s="94">
        <f>SUM(H141/E141)</f>
        <v>5.798045602605863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99">
        <v>1272</v>
      </c>
      <c r="Z141" s="99">
        <f>SUM(Z127:Z140)*0.03</f>
        <v>921</v>
      </c>
      <c r="AA141" s="99">
        <f>SUM(AA127:AA140)*0.03</f>
        <v>681.9</v>
      </c>
      <c r="AB141" s="99">
        <f>SUM(AB127:AB140)*0.03</f>
        <v>6261</v>
      </c>
      <c r="AC141" s="93">
        <f t="shared" si="27"/>
        <v>5340</v>
      </c>
      <c r="AD141" s="94">
        <f>SUM(AC141/Z141)</f>
        <v>5.798045602605863</v>
      </c>
    </row>
    <row r="142" spans="1:30" ht="12.75">
      <c r="A142" s="100"/>
      <c r="B142" s="100"/>
      <c r="C142" s="101"/>
      <c r="D142" s="99"/>
      <c r="E142" s="99"/>
      <c r="F142" s="99"/>
      <c r="G142" s="99"/>
      <c r="H142" s="93">
        <f t="shared" si="26"/>
        <v>0</v>
      </c>
      <c r="I142" s="9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99"/>
      <c r="Z142" s="99"/>
      <c r="AA142" s="99"/>
      <c r="AB142" s="99"/>
      <c r="AC142" s="93">
        <f t="shared" si="27"/>
        <v>0</v>
      </c>
      <c r="AD142" s="94"/>
    </row>
    <row r="143" spans="1:30" ht="12.75">
      <c r="A143" s="100"/>
      <c r="B143" s="100" t="s">
        <v>185</v>
      </c>
      <c r="C143" s="101">
        <f>SUM(C127:C141)</f>
        <v>39582.9</v>
      </c>
      <c r="D143" s="101">
        <f>SUM(D127:D141)</f>
        <v>29882</v>
      </c>
      <c r="E143" s="101">
        <f>SUM(E127:E141)</f>
        <v>31621</v>
      </c>
      <c r="F143" s="101">
        <f>SUM(F127:F141)</f>
        <v>23411.9</v>
      </c>
      <c r="G143" s="101">
        <f>SUM(G127:G141)</f>
        <v>214961</v>
      </c>
      <c r="H143" s="96">
        <f t="shared" si="26"/>
        <v>183340</v>
      </c>
      <c r="I143" s="97">
        <f>SUM(H143/E143)</f>
        <v>5.798045602605863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01">
        <f>SUM(Y127:Y141)</f>
        <v>29882</v>
      </c>
      <c r="Z143" s="101">
        <f>SUM(Z127:Z141)</f>
        <v>31621</v>
      </c>
      <c r="AA143" s="101">
        <f>SUM(AA127:AA141)</f>
        <v>23411.9</v>
      </c>
      <c r="AB143" s="101">
        <f>SUM(AB127:AB141)</f>
        <v>214961</v>
      </c>
      <c r="AC143" s="96">
        <f t="shared" si="27"/>
        <v>183340</v>
      </c>
      <c r="AD143" s="97">
        <f>SUM(AC143/Z143)</f>
        <v>5.798045602605863</v>
      </c>
    </row>
    <row r="144" spans="1:30" ht="12.75">
      <c r="A144" s="1">
        <v>870</v>
      </c>
      <c r="B144" s="2" t="s">
        <v>112</v>
      </c>
      <c r="C144" s="3" t="s">
        <v>1</v>
      </c>
      <c r="D144" s="4" t="s">
        <v>2</v>
      </c>
      <c r="E144" s="4" t="s">
        <v>1</v>
      </c>
      <c r="F144" s="1" t="s">
        <v>2</v>
      </c>
      <c r="G144" s="65" t="s">
        <v>1</v>
      </c>
      <c r="H144" s="65" t="s">
        <v>2</v>
      </c>
      <c r="I144" s="4" t="s">
        <v>1</v>
      </c>
      <c r="J144" s="4" t="s">
        <v>2</v>
      </c>
      <c r="K144" s="4" t="s">
        <v>1</v>
      </c>
      <c r="L144" s="4" t="s">
        <v>2</v>
      </c>
      <c r="M144" s="4" t="s">
        <v>1</v>
      </c>
      <c r="N144" s="4" t="s">
        <v>2</v>
      </c>
      <c r="O144" s="4" t="s">
        <v>1</v>
      </c>
      <c r="P144" s="4" t="s">
        <v>2</v>
      </c>
      <c r="Q144" s="4" t="s">
        <v>1</v>
      </c>
      <c r="R144" s="4" t="s">
        <v>2</v>
      </c>
      <c r="S144" s="4" t="s">
        <v>5</v>
      </c>
      <c r="T144" s="4" t="s">
        <v>2</v>
      </c>
      <c r="U144" s="4" t="s">
        <v>4</v>
      </c>
      <c r="V144" s="4" t="s">
        <v>2</v>
      </c>
      <c r="W144" s="4" t="s">
        <v>4</v>
      </c>
      <c r="X144" s="4" t="s">
        <v>2</v>
      </c>
      <c r="Y144" s="4" t="s">
        <v>1</v>
      </c>
      <c r="Z144" s="4" t="s">
        <v>2</v>
      </c>
      <c r="AA144" s="4" t="s">
        <v>5</v>
      </c>
      <c r="AB144" s="4" t="s">
        <v>2</v>
      </c>
      <c r="AC144" s="4" t="s">
        <v>6</v>
      </c>
      <c r="AD144" s="5" t="s">
        <v>7</v>
      </c>
    </row>
    <row r="145" spans="1:30" ht="12.75">
      <c r="A145" s="1"/>
      <c r="B145" s="2"/>
      <c r="C145" s="3" t="s">
        <v>8</v>
      </c>
      <c r="D145" s="4" t="s">
        <v>9</v>
      </c>
      <c r="E145" s="4" t="s">
        <v>9</v>
      </c>
      <c r="F145" s="1" t="s">
        <v>10</v>
      </c>
      <c r="G145" s="65" t="s">
        <v>10</v>
      </c>
      <c r="H145" s="65" t="s">
        <v>11</v>
      </c>
      <c r="I145" s="4" t="s">
        <v>11</v>
      </c>
      <c r="J145" s="4" t="s">
        <v>12</v>
      </c>
      <c r="K145" s="4" t="s">
        <v>13</v>
      </c>
      <c r="L145" s="4" t="s">
        <v>14</v>
      </c>
      <c r="M145" s="4" t="s">
        <v>14</v>
      </c>
      <c r="N145" s="4" t="s">
        <v>15</v>
      </c>
      <c r="O145" s="4" t="s">
        <v>16</v>
      </c>
      <c r="P145" s="4" t="s">
        <v>17</v>
      </c>
      <c r="Q145" s="4" t="s">
        <v>17</v>
      </c>
      <c r="R145" s="4" t="s">
        <v>18</v>
      </c>
      <c r="S145" s="4" t="s">
        <v>19</v>
      </c>
      <c r="T145" s="4" t="s">
        <v>20</v>
      </c>
      <c r="U145" s="4" t="s">
        <v>20</v>
      </c>
      <c r="V145" s="4" t="s">
        <v>21</v>
      </c>
      <c r="W145" s="4" t="s">
        <v>21</v>
      </c>
      <c r="X145" s="4" t="s">
        <v>22</v>
      </c>
      <c r="Y145" s="4" t="s">
        <v>22</v>
      </c>
      <c r="Z145" s="4" t="s">
        <v>23</v>
      </c>
      <c r="AA145" s="4" t="s">
        <v>23</v>
      </c>
      <c r="AB145" s="4" t="s">
        <v>24</v>
      </c>
      <c r="AC145" s="4" t="s">
        <v>25</v>
      </c>
      <c r="AD145" s="5" t="s">
        <v>25</v>
      </c>
    </row>
    <row r="146" spans="1:30" ht="12.75">
      <c r="A146" s="66"/>
      <c r="B146" s="67" t="s">
        <v>26</v>
      </c>
      <c r="C146" s="43"/>
      <c r="D146" s="68"/>
      <c r="E146" s="43"/>
      <c r="F146" s="66"/>
      <c r="G146" s="69"/>
      <c r="H146" s="69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1"/>
    </row>
    <row r="147" spans="1:30" ht="12.75">
      <c r="A147" s="66" t="s">
        <v>113</v>
      </c>
      <c r="B147" s="67" t="s">
        <v>114</v>
      </c>
      <c r="C147" s="43"/>
      <c r="D147" s="68"/>
      <c r="E147" s="43"/>
      <c r="F147" s="66"/>
      <c r="G147" s="69"/>
      <c r="H147" s="69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2">
        <v>705</v>
      </c>
      <c r="V147" s="72">
        <v>1200</v>
      </c>
      <c r="W147" s="72">
        <v>825</v>
      </c>
      <c r="X147" s="72">
        <v>1200</v>
      </c>
      <c r="Y147" s="26">
        <v>1393</v>
      </c>
      <c r="Z147" s="26">
        <v>1200</v>
      </c>
      <c r="AA147" s="26">
        <v>1000</v>
      </c>
      <c r="AB147" s="26">
        <v>1200</v>
      </c>
      <c r="AC147" s="13">
        <f aca="true" t="shared" si="28" ref="AC147:AC186">SUM(AB147-Z147)</f>
        <v>0</v>
      </c>
      <c r="AD147" s="14">
        <f aca="true" t="shared" si="29" ref="AD147:AD186">SUM(AC147/Z147)</f>
        <v>0</v>
      </c>
    </row>
    <row r="148" spans="1:30" ht="12.75">
      <c r="A148" s="66" t="s">
        <v>115</v>
      </c>
      <c r="B148" s="67" t="s">
        <v>116</v>
      </c>
      <c r="C148" s="43"/>
      <c r="D148" s="68"/>
      <c r="E148" s="43"/>
      <c r="F148" s="66"/>
      <c r="G148" s="69"/>
      <c r="H148" s="69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2">
        <v>39684</v>
      </c>
      <c r="V148" s="72">
        <v>40000</v>
      </c>
      <c r="W148" s="72">
        <v>45507</v>
      </c>
      <c r="X148" s="72">
        <v>40000</v>
      </c>
      <c r="Y148" s="26">
        <v>47061</v>
      </c>
      <c r="Z148" s="26">
        <v>40000</v>
      </c>
      <c r="AA148" s="26">
        <v>45000</v>
      </c>
      <c r="AB148" s="26">
        <v>45000</v>
      </c>
      <c r="AC148" s="13">
        <f t="shared" si="28"/>
        <v>5000</v>
      </c>
      <c r="AD148" s="14">
        <f t="shared" si="29"/>
        <v>0.125</v>
      </c>
    </row>
    <row r="149" spans="1:30" ht="12.75">
      <c r="A149" s="66" t="s">
        <v>117</v>
      </c>
      <c r="B149" s="67" t="s">
        <v>118</v>
      </c>
      <c r="C149" s="43"/>
      <c r="D149" s="68"/>
      <c r="E149" s="43"/>
      <c r="F149" s="66"/>
      <c r="G149" s="69"/>
      <c r="H149" s="69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2">
        <v>458199</v>
      </c>
      <c r="V149" s="72">
        <v>490000</v>
      </c>
      <c r="W149" s="72">
        <v>502241</v>
      </c>
      <c r="X149" s="72">
        <v>490000</v>
      </c>
      <c r="Y149" s="26">
        <v>519281</v>
      </c>
      <c r="Z149" s="26">
        <v>500000</v>
      </c>
      <c r="AA149" s="26">
        <v>500000</v>
      </c>
      <c r="AB149" s="26">
        <v>500000</v>
      </c>
      <c r="AC149" s="13">
        <f t="shared" si="28"/>
        <v>0</v>
      </c>
      <c r="AD149" s="14">
        <f t="shared" si="29"/>
        <v>0</v>
      </c>
    </row>
    <row r="150" spans="1:30" ht="12.75">
      <c r="A150" s="66" t="s">
        <v>119</v>
      </c>
      <c r="B150" s="67" t="s">
        <v>120</v>
      </c>
      <c r="C150" s="43"/>
      <c r="D150" s="68"/>
      <c r="E150" s="43"/>
      <c r="F150" s="66"/>
      <c r="G150" s="69"/>
      <c r="H150" s="69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2">
        <v>656</v>
      </c>
      <c r="V150" s="72">
        <v>1200</v>
      </c>
      <c r="W150" s="72">
        <v>874</v>
      </c>
      <c r="X150" s="72">
        <v>1000</v>
      </c>
      <c r="Y150" s="26">
        <v>920</v>
      </c>
      <c r="Z150" s="26">
        <v>1000</v>
      </c>
      <c r="AA150" s="26">
        <v>1000</v>
      </c>
      <c r="AB150" s="26">
        <v>1000</v>
      </c>
      <c r="AC150" s="13">
        <f t="shared" si="28"/>
        <v>0</v>
      </c>
      <c r="AD150" s="14">
        <f t="shared" si="29"/>
        <v>0</v>
      </c>
    </row>
    <row r="151" spans="1:30" ht="12.75">
      <c r="A151" s="66" t="s">
        <v>121</v>
      </c>
      <c r="B151" s="67" t="s">
        <v>122</v>
      </c>
      <c r="C151" s="43"/>
      <c r="D151" s="68"/>
      <c r="E151" s="43"/>
      <c r="F151" s="66"/>
      <c r="G151" s="69"/>
      <c r="H151" s="69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2">
        <v>0</v>
      </c>
      <c r="V151" s="72"/>
      <c r="W151" s="72">
        <v>558</v>
      </c>
      <c r="X151" s="72"/>
      <c r="Y151" s="72"/>
      <c r="Z151" s="72"/>
      <c r="AA151" s="72"/>
      <c r="AB151" s="72"/>
      <c r="AC151" s="13">
        <f t="shared" si="28"/>
        <v>0</v>
      </c>
      <c r="AD151" s="14"/>
    </row>
    <row r="152" spans="1:30" ht="12.75">
      <c r="A152" s="66"/>
      <c r="B152" s="67" t="s">
        <v>186</v>
      </c>
      <c r="C152" s="73"/>
      <c r="D152" s="74"/>
      <c r="E152" s="73"/>
      <c r="F152" s="66"/>
      <c r="G152" s="69"/>
      <c r="H152" s="69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>
        <f aca="true" t="shared" si="30" ref="U152:Z152">SUM(U147:U151)</f>
        <v>499244</v>
      </c>
      <c r="V152" s="70">
        <f t="shared" si="30"/>
        <v>532400</v>
      </c>
      <c r="W152" s="70">
        <f t="shared" si="30"/>
        <v>550005</v>
      </c>
      <c r="X152" s="70">
        <f t="shared" si="30"/>
        <v>532200</v>
      </c>
      <c r="Y152" s="70">
        <f t="shared" si="30"/>
        <v>568655</v>
      </c>
      <c r="Z152" s="70">
        <f t="shared" si="30"/>
        <v>542200</v>
      </c>
      <c r="AA152" s="70">
        <v>547000</v>
      </c>
      <c r="AB152" s="70">
        <v>547200</v>
      </c>
      <c r="AC152" s="17">
        <f t="shared" si="28"/>
        <v>5000</v>
      </c>
      <c r="AD152" s="18">
        <f t="shared" si="29"/>
        <v>0.009221689413500553</v>
      </c>
    </row>
    <row r="153" spans="1:30" ht="12.75">
      <c r="A153" s="66"/>
      <c r="B153" s="67" t="s">
        <v>59</v>
      </c>
      <c r="C153" s="43"/>
      <c r="D153" s="68"/>
      <c r="E153" s="43"/>
      <c r="F153" s="66"/>
      <c r="G153" s="69"/>
      <c r="H153" s="69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13"/>
      <c r="AD153" s="14"/>
    </row>
    <row r="154" spans="1:30" ht="12.75">
      <c r="A154" s="19">
        <v>1001</v>
      </c>
      <c r="B154" s="20" t="s">
        <v>60</v>
      </c>
      <c r="C154" s="21"/>
      <c r="D154" s="22"/>
      <c r="E154" s="21"/>
      <c r="F154" s="23">
        <v>61806</v>
      </c>
      <c r="G154" s="23">
        <v>47982</v>
      </c>
      <c r="H154" s="23">
        <v>36050</v>
      </c>
      <c r="I154" s="23">
        <v>42800</v>
      </c>
      <c r="J154" s="23">
        <v>46220</v>
      </c>
      <c r="K154" s="23">
        <v>46530</v>
      </c>
      <c r="L154" s="23">
        <v>48500</v>
      </c>
      <c r="M154" s="23">
        <v>46800</v>
      </c>
      <c r="N154" s="23">
        <v>53177</v>
      </c>
      <c r="O154" s="23">
        <v>54791</v>
      </c>
      <c r="P154" s="23">
        <v>54719</v>
      </c>
      <c r="Q154" s="23">
        <v>57622</v>
      </c>
      <c r="R154" s="23">
        <v>60716</v>
      </c>
      <c r="S154" s="23">
        <v>60716</v>
      </c>
      <c r="T154" s="23">
        <v>63145</v>
      </c>
      <c r="U154" s="23">
        <v>63145</v>
      </c>
      <c r="V154" s="23">
        <v>64585</v>
      </c>
      <c r="W154" s="23">
        <v>64563</v>
      </c>
      <c r="X154" s="23">
        <v>64585</v>
      </c>
      <c r="Y154" s="23">
        <v>64585</v>
      </c>
      <c r="Z154" s="24">
        <v>65900</v>
      </c>
      <c r="AA154" s="24">
        <v>65900</v>
      </c>
      <c r="AB154" s="24">
        <v>67300</v>
      </c>
      <c r="AC154" s="13">
        <f t="shared" si="28"/>
        <v>1400</v>
      </c>
      <c r="AD154" s="14">
        <f t="shared" si="29"/>
        <v>0.021244309559939303</v>
      </c>
    </row>
    <row r="155" spans="1:30" ht="12.75">
      <c r="A155" s="19">
        <v>1002</v>
      </c>
      <c r="B155" s="20" t="s">
        <v>31</v>
      </c>
      <c r="C155" s="21"/>
      <c r="D155" s="22"/>
      <c r="E155" s="21"/>
      <c r="F155" s="23">
        <v>16820</v>
      </c>
      <c r="G155" s="23">
        <v>28196</v>
      </c>
      <c r="H155" s="23">
        <v>46000</v>
      </c>
      <c r="I155" s="23">
        <v>35000</v>
      </c>
      <c r="J155" s="23">
        <v>40000</v>
      </c>
      <c r="K155" s="23">
        <v>33691</v>
      </c>
      <c r="L155" s="23">
        <v>47000</v>
      </c>
      <c r="M155" s="23">
        <v>34580</v>
      </c>
      <c r="N155" s="23">
        <v>48175</v>
      </c>
      <c r="O155" s="23">
        <v>45958</v>
      </c>
      <c r="P155" s="23">
        <v>49620</v>
      </c>
      <c r="Q155" s="23">
        <v>44577</v>
      </c>
      <c r="R155" s="23">
        <v>50604</v>
      </c>
      <c r="S155" s="23">
        <v>50604</v>
      </c>
      <c r="T155" s="23">
        <v>52628</v>
      </c>
      <c r="U155" s="23">
        <v>52000</v>
      </c>
      <c r="V155" s="23">
        <v>53315</v>
      </c>
      <c r="W155" s="23">
        <v>52658</v>
      </c>
      <c r="X155" s="23">
        <v>49000</v>
      </c>
      <c r="Y155" s="23">
        <v>41099</v>
      </c>
      <c r="Z155" s="24">
        <v>50000</v>
      </c>
      <c r="AA155" s="24">
        <v>50000</v>
      </c>
      <c r="AB155" s="24">
        <v>61500</v>
      </c>
      <c r="AC155" s="13">
        <f t="shared" si="28"/>
        <v>11500</v>
      </c>
      <c r="AD155" s="14">
        <f t="shared" si="29"/>
        <v>0.23</v>
      </c>
    </row>
    <row r="156" spans="1:30" ht="12.75">
      <c r="A156" s="19">
        <v>1020</v>
      </c>
      <c r="B156" s="20" t="s">
        <v>32</v>
      </c>
      <c r="C156" s="21"/>
      <c r="D156" s="22"/>
      <c r="E156" s="21"/>
      <c r="F156" s="23">
        <v>6015</v>
      </c>
      <c r="G156" s="23">
        <v>6048</v>
      </c>
      <c r="H156" s="23">
        <v>4600</v>
      </c>
      <c r="I156" s="23">
        <v>6600</v>
      </c>
      <c r="J156" s="23">
        <f>0.0765*(J154+J155)</f>
        <v>6595.83</v>
      </c>
      <c r="K156" s="23">
        <v>6097</v>
      </c>
      <c r="L156" s="23">
        <v>7300</v>
      </c>
      <c r="M156" s="23">
        <v>5728</v>
      </c>
      <c r="N156" s="23">
        <v>7753</v>
      </c>
      <c r="O156" s="23">
        <v>6689</v>
      </c>
      <c r="P156" s="23">
        <v>7982</v>
      </c>
      <c r="Q156" s="23">
        <v>7970</v>
      </c>
      <c r="R156" s="23">
        <v>8515</v>
      </c>
      <c r="S156" s="23">
        <v>8515</v>
      </c>
      <c r="T156" s="23">
        <v>8857</v>
      </c>
      <c r="U156" s="23">
        <v>8850</v>
      </c>
      <c r="V156" s="23">
        <v>9020</v>
      </c>
      <c r="W156" s="23">
        <v>8523</v>
      </c>
      <c r="X156" s="23">
        <v>8800</v>
      </c>
      <c r="Y156" s="23">
        <v>8023</v>
      </c>
      <c r="Z156" s="24">
        <v>8975</v>
      </c>
      <c r="AA156" s="24">
        <v>8275</v>
      </c>
      <c r="AB156" s="24">
        <v>9255</v>
      </c>
      <c r="AC156" s="13">
        <f t="shared" si="28"/>
        <v>280</v>
      </c>
      <c r="AD156" s="14">
        <f t="shared" si="29"/>
        <v>0.03119777158774373</v>
      </c>
    </row>
    <row r="157" spans="1:30" ht="12.75">
      <c r="A157" s="19">
        <v>1023</v>
      </c>
      <c r="B157" s="20" t="s">
        <v>123</v>
      </c>
      <c r="C157" s="21"/>
      <c r="D157" s="22"/>
      <c r="E157" s="21"/>
      <c r="F157" s="23"/>
      <c r="G157" s="23">
        <v>4326</v>
      </c>
      <c r="H157" s="23">
        <v>2700</v>
      </c>
      <c r="I157" s="23">
        <v>4500</v>
      </c>
      <c r="J157" s="23">
        <v>4800</v>
      </c>
      <c r="K157" s="23">
        <v>4800</v>
      </c>
      <c r="L157" s="23">
        <v>4600</v>
      </c>
      <c r="M157" s="23">
        <v>0</v>
      </c>
      <c r="N157" s="23">
        <v>5261</v>
      </c>
      <c r="O157" s="23">
        <v>4970</v>
      </c>
      <c r="P157" s="23">
        <v>5370</v>
      </c>
      <c r="Q157" s="23">
        <v>5370</v>
      </c>
      <c r="R157" s="23">
        <v>5941</v>
      </c>
      <c r="S157" s="23">
        <v>5941</v>
      </c>
      <c r="T157" s="23">
        <v>6180</v>
      </c>
      <c r="U157" s="23">
        <v>6100</v>
      </c>
      <c r="V157" s="23">
        <v>6200</v>
      </c>
      <c r="W157" s="23">
        <v>6200</v>
      </c>
      <c r="X157" s="23">
        <v>6070</v>
      </c>
      <c r="Y157" s="23">
        <v>0</v>
      </c>
      <c r="Z157" s="24">
        <v>6200</v>
      </c>
      <c r="AA157" s="24">
        <v>6200</v>
      </c>
      <c r="AB157" s="24">
        <v>6385</v>
      </c>
      <c r="AC157" s="13">
        <f t="shared" si="28"/>
        <v>185</v>
      </c>
      <c r="AD157" s="14">
        <f t="shared" si="29"/>
        <v>0.029838709677419355</v>
      </c>
    </row>
    <row r="158" spans="1:30" ht="12.75">
      <c r="A158" s="19">
        <v>1025</v>
      </c>
      <c r="B158" s="20" t="s">
        <v>124</v>
      </c>
      <c r="C158" s="21"/>
      <c r="D158" s="22"/>
      <c r="E158" s="21"/>
      <c r="F158" s="23"/>
      <c r="G158" s="23">
        <v>11750</v>
      </c>
      <c r="H158" s="23">
        <v>4000</v>
      </c>
      <c r="I158" s="23">
        <v>12000</v>
      </c>
      <c r="J158" s="23">
        <v>12500</v>
      </c>
      <c r="K158" s="23">
        <v>12500</v>
      </c>
      <c r="L158" s="23">
        <v>13500</v>
      </c>
      <c r="M158" s="23">
        <v>0</v>
      </c>
      <c r="N158" s="23">
        <v>13500</v>
      </c>
      <c r="O158" s="23">
        <v>13940</v>
      </c>
      <c r="P158" s="23">
        <v>14319</v>
      </c>
      <c r="Q158" s="23">
        <v>14319</v>
      </c>
      <c r="R158" s="23">
        <v>15000</v>
      </c>
      <c r="S158" s="23">
        <v>15000</v>
      </c>
      <c r="T158" s="23">
        <v>15000</v>
      </c>
      <c r="U158" s="23">
        <v>15000</v>
      </c>
      <c r="V158" s="23">
        <v>15000</v>
      </c>
      <c r="W158" s="23">
        <v>15000</v>
      </c>
      <c r="X158" s="23">
        <v>16075</v>
      </c>
      <c r="Y158" s="23">
        <v>16075</v>
      </c>
      <c r="Z158" s="24">
        <v>17080</v>
      </c>
      <c r="AA158" s="24">
        <v>17080</v>
      </c>
      <c r="AB158" s="24">
        <v>17285</v>
      </c>
      <c r="AC158" s="13">
        <f t="shared" si="28"/>
        <v>205</v>
      </c>
      <c r="AD158" s="14">
        <f t="shared" si="29"/>
        <v>0.012002341920374707</v>
      </c>
    </row>
    <row r="159" spans="1:30" ht="12.75">
      <c r="A159" s="27"/>
      <c r="B159" s="20" t="s">
        <v>33</v>
      </c>
      <c r="C159" s="28"/>
      <c r="D159" s="29"/>
      <c r="E159" s="28"/>
      <c r="F159" s="30">
        <f aca="true" t="shared" si="31" ref="F159:N159">SUM(F154:F158)</f>
        <v>84641</v>
      </c>
      <c r="G159" s="30">
        <f t="shared" si="31"/>
        <v>98302</v>
      </c>
      <c r="H159" s="30">
        <f t="shared" si="31"/>
        <v>93350</v>
      </c>
      <c r="I159" s="30">
        <f t="shared" si="31"/>
        <v>100900</v>
      </c>
      <c r="J159" s="30">
        <f t="shared" si="31"/>
        <v>110115.83</v>
      </c>
      <c r="K159" s="30">
        <f t="shared" si="31"/>
        <v>103618</v>
      </c>
      <c r="L159" s="30">
        <f t="shared" si="31"/>
        <v>120900</v>
      </c>
      <c r="M159" s="30">
        <f t="shared" si="31"/>
        <v>87108</v>
      </c>
      <c r="N159" s="30">
        <f t="shared" si="31"/>
        <v>127866</v>
      </c>
      <c r="O159" s="30">
        <f aca="true" t="shared" si="32" ref="O159:Y159">SUM(O154:O158)</f>
        <v>126348</v>
      </c>
      <c r="P159" s="30">
        <f t="shared" si="32"/>
        <v>132010</v>
      </c>
      <c r="Q159" s="30">
        <f t="shared" si="32"/>
        <v>129858</v>
      </c>
      <c r="R159" s="30">
        <f t="shared" si="32"/>
        <v>140776</v>
      </c>
      <c r="S159" s="30">
        <f t="shared" si="32"/>
        <v>140776</v>
      </c>
      <c r="T159" s="30">
        <f t="shared" si="32"/>
        <v>145810</v>
      </c>
      <c r="U159" s="30">
        <f t="shared" si="32"/>
        <v>145095</v>
      </c>
      <c r="V159" s="30">
        <f t="shared" si="32"/>
        <v>148120</v>
      </c>
      <c r="W159" s="30">
        <f t="shared" si="32"/>
        <v>146944</v>
      </c>
      <c r="X159" s="30">
        <f t="shared" si="32"/>
        <v>144530</v>
      </c>
      <c r="Y159" s="30">
        <f t="shared" si="32"/>
        <v>129782</v>
      </c>
      <c r="Z159" s="75">
        <f>SUM(Z154:Z158)</f>
        <v>148155</v>
      </c>
      <c r="AA159" s="75">
        <v>148155</v>
      </c>
      <c r="AB159" s="75">
        <v>161725</v>
      </c>
      <c r="AC159" s="17">
        <f t="shared" si="28"/>
        <v>13570</v>
      </c>
      <c r="AD159" s="18">
        <f t="shared" si="29"/>
        <v>0.09159326381154871</v>
      </c>
    </row>
    <row r="160" spans="1:30" ht="12.75">
      <c r="A160" s="19">
        <v>2001</v>
      </c>
      <c r="B160" s="20" t="s">
        <v>78</v>
      </c>
      <c r="C160" s="21"/>
      <c r="D160" s="22"/>
      <c r="E160" s="21"/>
      <c r="F160" s="23">
        <v>2800</v>
      </c>
      <c r="G160" s="23">
        <v>2840</v>
      </c>
      <c r="H160" s="23">
        <v>3200</v>
      </c>
      <c r="I160" s="23">
        <v>3000</v>
      </c>
      <c r="J160" s="23">
        <v>3200</v>
      </c>
      <c r="K160" s="23">
        <v>2728</v>
      </c>
      <c r="L160" s="23">
        <v>3200</v>
      </c>
      <c r="M160" s="23">
        <v>2813</v>
      </c>
      <c r="N160" s="23">
        <v>3200</v>
      </c>
      <c r="O160" s="23">
        <v>2445</v>
      </c>
      <c r="P160" s="23">
        <v>3000</v>
      </c>
      <c r="Q160" s="23">
        <v>3080</v>
      </c>
      <c r="R160" s="23">
        <v>3000</v>
      </c>
      <c r="S160" s="23">
        <v>3000</v>
      </c>
      <c r="T160" s="23">
        <v>3000</v>
      </c>
      <c r="U160" s="23">
        <v>3500</v>
      </c>
      <c r="V160" s="23">
        <v>3500</v>
      </c>
      <c r="W160" s="23">
        <v>3952</v>
      </c>
      <c r="X160" s="23">
        <v>3500</v>
      </c>
      <c r="Y160" s="23">
        <v>3692</v>
      </c>
      <c r="Z160" s="24">
        <v>3500</v>
      </c>
      <c r="AA160" s="24">
        <v>3500</v>
      </c>
      <c r="AB160" s="24">
        <v>3500</v>
      </c>
      <c r="AC160" s="13">
        <f t="shared" si="28"/>
        <v>0</v>
      </c>
      <c r="AD160" s="14">
        <f t="shared" si="29"/>
        <v>0</v>
      </c>
    </row>
    <row r="161" spans="1:30" ht="12.75">
      <c r="A161" s="19">
        <v>2002</v>
      </c>
      <c r="B161" s="20" t="s">
        <v>79</v>
      </c>
      <c r="C161" s="21"/>
      <c r="D161" s="22"/>
      <c r="E161" s="21"/>
      <c r="F161" s="23">
        <v>4000</v>
      </c>
      <c r="G161" s="23">
        <v>2893</v>
      </c>
      <c r="H161" s="23">
        <v>4300</v>
      </c>
      <c r="I161" s="23">
        <v>4300</v>
      </c>
      <c r="J161" s="23">
        <v>5000</v>
      </c>
      <c r="K161" s="23">
        <v>2269</v>
      </c>
      <c r="L161" s="23">
        <v>4500</v>
      </c>
      <c r="M161" s="23">
        <v>2139</v>
      </c>
      <c r="N161" s="23">
        <v>3500</v>
      </c>
      <c r="O161" s="23">
        <v>2681</v>
      </c>
      <c r="P161" s="23">
        <v>3000</v>
      </c>
      <c r="Q161" s="23">
        <v>3245</v>
      </c>
      <c r="R161" s="23">
        <v>3000</v>
      </c>
      <c r="S161" s="23">
        <v>3400</v>
      </c>
      <c r="T161" s="23">
        <v>3500</v>
      </c>
      <c r="U161" s="23">
        <v>3250</v>
      </c>
      <c r="V161" s="23">
        <v>3500</v>
      </c>
      <c r="W161" s="23">
        <v>3022</v>
      </c>
      <c r="X161" s="23">
        <v>3500</v>
      </c>
      <c r="Y161" s="23">
        <v>3257</v>
      </c>
      <c r="Z161" s="24">
        <v>3500</v>
      </c>
      <c r="AA161" s="24">
        <v>3500</v>
      </c>
      <c r="AB161" s="24">
        <v>3500</v>
      </c>
      <c r="AC161" s="13">
        <f t="shared" si="28"/>
        <v>0</v>
      </c>
      <c r="AD161" s="14">
        <f t="shared" si="29"/>
        <v>0</v>
      </c>
    </row>
    <row r="162" spans="1:30" ht="12.75">
      <c r="A162" s="19">
        <v>2004</v>
      </c>
      <c r="B162" s="20" t="s">
        <v>125</v>
      </c>
      <c r="C162" s="21"/>
      <c r="D162" s="22"/>
      <c r="E162" s="21"/>
      <c r="F162" s="23">
        <v>8500</v>
      </c>
      <c r="G162" s="23">
        <v>9243</v>
      </c>
      <c r="H162" s="23">
        <v>9500</v>
      </c>
      <c r="I162" s="23">
        <v>9500</v>
      </c>
      <c r="J162" s="23">
        <v>10500</v>
      </c>
      <c r="K162" s="23">
        <v>10043</v>
      </c>
      <c r="L162" s="23">
        <v>10500</v>
      </c>
      <c r="M162" s="23">
        <v>9835</v>
      </c>
      <c r="N162" s="23">
        <v>10500</v>
      </c>
      <c r="O162" s="23">
        <v>5991</v>
      </c>
      <c r="P162" s="23">
        <v>10500</v>
      </c>
      <c r="Q162" s="23">
        <v>8405</v>
      </c>
      <c r="R162" s="23">
        <v>10500</v>
      </c>
      <c r="S162" s="23">
        <v>9500</v>
      </c>
      <c r="T162" s="23">
        <v>10500</v>
      </c>
      <c r="U162" s="23">
        <v>9000</v>
      </c>
      <c r="V162" s="23">
        <v>10500</v>
      </c>
      <c r="W162" s="23">
        <v>5349</v>
      </c>
      <c r="X162" s="23">
        <v>10500</v>
      </c>
      <c r="Y162" s="23">
        <v>9369</v>
      </c>
      <c r="Z162" s="24">
        <v>10500</v>
      </c>
      <c r="AA162" s="24">
        <v>10500</v>
      </c>
      <c r="AB162" s="24">
        <v>10500</v>
      </c>
      <c r="AC162" s="13">
        <f t="shared" si="28"/>
        <v>0</v>
      </c>
      <c r="AD162" s="14">
        <f t="shared" si="29"/>
        <v>0</v>
      </c>
    </row>
    <row r="163" spans="1:30" ht="12.75">
      <c r="A163" s="19">
        <v>2005</v>
      </c>
      <c r="B163" s="20" t="s">
        <v>126</v>
      </c>
      <c r="C163" s="21"/>
      <c r="D163" s="22"/>
      <c r="E163" s="21"/>
      <c r="F163" s="23">
        <v>250</v>
      </c>
      <c r="G163" s="23">
        <v>124</v>
      </c>
      <c r="H163" s="23">
        <v>400</v>
      </c>
      <c r="I163" s="23">
        <v>300</v>
      </c>
      <c r="J163" s="23">
        <v>400</v>
      </c>
      <c r="K163" s="23">
        <v>120</v>
      </c>
      <c r="L163" s="23">
        <v>400</v>
      </c>
      <c r="M163" s="23">
        <v>76</v>
      </c>
      <c r="N163" s="23">
        <v>400</v>
      </c>
      <c r="O163" s="23">
        <v>123</v>
      </c>
      <c r="P163" s="23">
        <v>400</v>
      </c>
      <c r="Q163" s="23">
        <v>4</v>
      </c>
      <c r="R163" s="23">
        <v>400</v>
      </c>
      <c r="S163" s="23">
        <v>400</v>
      </c>
      <c r="T163" s="23">
        <v>400</v>
      </c>
      <c r="U163" s="23">
        <v>100</v>
      </c>
      <c r="V163" s="23">
        <v>300</v>
      </c>
      <c r="W163" s="23">
        <v>78</v>
      </c>
      <c r="X163" s="23">
        <v>150</v>
      </c>
      <c r="Y163" s="23">
        <v>44</v>
      </c>
      <c r="Z163" s="24">
        <v>150</v>
      </c>
      <c r="AA163" s="24">
        <v>150</v>
      </c>
      <c r="AB163" s="24">
        <v>150</v>
      </c>
      <c r="AC163" s="13">
        <f t="shared" si="28"/>
        <v>0</v>
      </c>
      <c r="AD163" s="14">
        <f t="shared" si="29"/>
        <v>0</v>
      </c>
    </row>
    <row r="164" spans="1:30" ht="12.75">
      <c r="A164" s="19">
        <v>2006</v>
      </c>
      <c r="B164" s="20" t="s">
        <v>127</v>
      </c>
      <c r="C164" s="21"/>
      <c r="D164" s="22"/>
      <c r="E164" s="21"/>
      <c r="F164" s="23">
        <v>150</v>
      </c>
      <c r="G164" s="23">
        <v>147</v>
      </c>
      <c r="H164" s="23">
        <v>150</v>
      </c>
      <c r="I164" s="23">
        <v>150</v>
      </c>
      <c r="J164" s="23">
        <v>200</v>
      </c>
      <c r="K164" s="23">
        <v>0</v>
      </c>
      <c r="L164" s="23">
        <v>200</v>
      </c>
      <c r="M164" s="23">
        <v>96</v>
      </c>
      <c r="N164" s="23">
        <v>200</v>
      </c>
      <c r="O164" s="23">
        <v>173</v>
      </c>
      <c r="P164" s="23">
        <v>200</v>
      </c>
      <c r="Q164" s="23">
        <v>200</v>
      </c>
      <c r="R164" s="23">
        <v>200</v>
      </c>
      <c r="S164" s="23">
        <v>200</v>
      </c>
      <c r="T164" s="23">
        <v>200</v>
      </c>
      <c r="U164" s="23">
        <v>0</v>
      </c>
      <c r="V164" s="23">
        <v>200</v>
      </c>
      <c r="W164" s="23">
        <v>0</v>
      </c>
      <c r="X164" s="23">
        <v>200</v>
      </c>
      <c r="Y164" s="23">
        <v>0</v>
      </c>
      <c r="Z164" s="24">
        <v>200</v>
      </c>
      <c r="AA164" s="24">
        <v>200</v>
      </c>
      <c r="AB164" s="24">
        <v>200</v>
      </c>
      <c r="AC164" s="13">
        <f t="shared" si="28"/>
        <v>0</v>
      </c>
      <c r="AD164" s="14">
        <f t="shared" si="29"/>
        <v>0</v>
      </c>
    </row>
    <row r="165" spans="1:30" ht="12.75">
      <c r="A165" s="19">
        <v>2007</v>
      </c>
      <c r="B165" s="20" t="s">
        <v>35</v>
      </c>
      <c r="C165" s="21"/>
      <c r="D165" s="22"/>
      <c r="E165" s="21"/>
      <c r="F165" s="23">
        <v>500</v>
      </c>
      <c r="G165" s="23">
        <v>575</v>
      </c>
      <c r="H165" s="23">
        <v>700</v>
      </c>
      <c r="I165" s="23">
        <v>600</v>
      </c>
      <c r="J165" s="23">
        <v>700</v>
      </c>
      <c r="K165" s="23">
        <v>605</v>
      </c>
      <c r="L165" s="23">
        <v>700</v>
      </c>
      <c r="M165" s="23">
        <v>550</v>
      </c>
      <c r="N165" s="23">
        <v>700</v>
      </c>
      <c r="O165" s="23">
        <v>825</v>
      </c>
      <c r="P165" s="23">
        <v>700</v>
      </c>
      <c r="Q165" s="23">
        <v>690</v>
      </c>
      <c r="R165" s="23">
        <v>700</v>
      </c>
      <c r="S165" s="23">
        <v>700</v>
      </c>
      <c r="T165" s="23">
        <v>800</v>
      </c>
      <c r="U165" s="23">
        <v>800</v>
      </c>
      <c r="V165" s="23">
        <v>800</v>
      </c>
      <c r="W165" s="23">
        <v>660</v>
      </c>
      <c r="X165" s="23">
        <v>800</v>
      </c>
      <c r="Y165" s="23">
        <v>400</v>
      </c>
      <c r="Z165" s="24">
        <v>800</v>
      </c>
      <c r="AA165" s="24">
        <v>800</v>
      </c>
      <c r="AB165" s="24">
        <v>800</v>
      </c>
      <c r="AC165" s="13">
        <f t="shared" si="28"/>
        <v>0</v>
      </c>
      <c r="AD165" s="14">
        <f t="shared" si="29"/>
        <v>0</v>
      </c>
    </row>
    <row r="166" spans="1:30" ht="12.75">
      <c r="A166" s="19">
        <v>2008</v>
      </c>
      <c r="B166" s="20" t="s">
        <v>36</v>
      </c>
      <c r="C166" s="21"/>
      <c r="D166" s="22"/>
      <c r="E166" s="21"/>
      <c r="F166" s="23">
        <v>3000</v>
      </c>
      <c r="G166" s="23">
        <v>2770</v>
      </c>
      <c r="H166" s="23">
        <v>4000</v>
      </c>
      <c r="I166" s="23">
        <v>3000</v>
      </c>
      <c r="J166" s="23">
        <v>4000</v>
      </c>
      <c r="K166" s="23">
        <v>2655</v>
      </c>
      <c r="L166" s="23">
        <v>4000</v>
      </c>
      <c r="M166" s="23">
        <v>2801</v>
      </c>
      <c r="N166" s="23">
        <v>3500</v>
      </c>
      <c r="O166" s="23">
        <v>2739</v>
      </c>
      <c r="P166" s="23">
        <v>3250</v>
      </c>
      <c r="Q166" s="23">
        <v>2633</v>
      </c>
      <c r="R166" s="23">
        <v>3250</v>
      </c>
      <c r="S166" s="23">
        <v>3250</v>
      </c>
      <c r="T166" s="23">
        <v>3250</v>
      </c>
      <c r="U166" s="23">
        <v>3250</v>
      </c>
      <c r="V166" s="23">
        <v>3250</v>
      </c>
      <c r="W166" s="23">
        <v>3625</v>
      </c>
      <c r="X166" s="23">
        <v>3250</v>
      </c>
      <c r="Y166" s="23">
        <v>3110</v>
      </c>
      <c r="Z166" s="24">
        <v>3250</v>
      </c>
      <c r="AA166" s="24">
        <v>3250</v>
      </c>
      <c r="AB166" s="24">
        <v>3850</v>
      </c>
      <c r="AC166" s="13">
        <f t="shared" si="28"/>
        <v>600</v>
      </c>
      <c r="AD166" s="14">
        <f t="shared" si="29"/>
        <v>0.18461538461538463</v>
      </c>
    </row>
    <row r="167" spans="1:30" ht="12.75">
      <c r="A167" s="19">
        <v>2009</v>
      </c>
      <c r="B167" s="20" t="s">
        <v>128</v>
      </c>
      <c r="C167" s="21"/>
      <c r="D167" s="22"/>
      <c r="E167" s="21"/>
      <c r="F167" s="23">
        <v>200</v>
      </c>
      <c r="G167" s="23">
        <v>0</v>
      </c>
      <c r="H167" s="23">
        <v>200</v>
      </c>
      <c r="I167" s="23">
        <v>100</v>
      </c>
      <c r="J167" s="23">
        <v>200</v>
      </c>
      <c r="K167" s="23">
        <v>46</v>
      </c>
      <c r="L167" s="23">
        <v>200</v>
      </c>
      <c r="M167" s="23">
        <v>0</v>
      </c>
      <c r="N167" s="23">
        <v>200</v>
      </c>
      <c r="O167" s="23">
        <v>0</v>
      </c>
      <c r="P167" s="23">
        <v>200</v>
      </c>
      <c r="Q167" s="23">
        <v>257</v>
      </c>
      <c r="R167" s="23">
        <v>200</v>
      </c>
      <c r="S167" s="23">
        <v>200</v>
      </c>
      <c r="T167" s="23">
        <v>200</v>
      </c>
      <c r="U167" s="23">
        <v>0</v>
      </c>
      <c r="V167" s="23">
        <v>200</v>
      </c>
      <c r="W167" s="23">
        <v>0</v>
      </c>
      <c r="X167" s="23">
        <v>200</v>
      </c>
      <c r="Y167" s="23">
        <v>0</v>
      </c>
      <c r="Z167" s="24">
        <v>200</v>
      </c>
      <c r="AA167" s="24">
        <v>200</v>
      </c>
      <c r="AB167" s="24">
        <v>200</v>
      </c>
      <c r="AC167" s="13">
        <f t="shared" si="28"/>
        <v>0</v>
      </c>
      <c r="AD167" s="14">
        <f t="shared" si="29"/>
        <v>0</v>
      </c>
    </row>
    <row r="168" spans="1:30" ht="12.75">
      <c r="A168" s="19">
        <v>2010</v>
      </c>
      <c r="B168" s="20" t="s">
        <v>37</v>
      </c>
      <c r="C168" s="21"/>
      <c r="D168" s="22"/>
      <c r="E168" s="21"/>
      <c r="F168" s="23">
        <v>2000</v>
      </c>
      <c r="G168" s="23">
        <v>285</v>
      </c>
      <c r="H168" s="23">
        <v>2000</v>
      </c>
      <c r="I168" s="23">
        <v>400</v>
      </c>
      <c r="J168" s="23">
        <v>2000</v>
      </c>
      <c r="K168" s="23">
        <v>671</v>
      </c>
      <c r="L168" s="23">
        <v>2000</v>
      </c>
      <c r="M168" s="23">
        <v>370</v>
      </c>
      <c r="N168" s="23">
        <v>1000</v>
      </c>
      <c r="O168" s="23">
        <v>469</v>
      </c>
      <c r="P168" s="23">
        <v>1000</v>
      </c>
      <c r="Q168" s="23">
        <v>1056</v>
      </c>
      <c r="R168" s="23">
        <v>1000</v>
      </c>
      <c r="S168" s="23">
        <v>1000</v>
      </c>
      <c r="T168" s="23">
        <v>1000</v>
      </c>
      <c r="U168" s="23">
        <v>1000</v>
      </c>
      <c r="V168" s="23">
        <v>1000</v>
      </c>
      <c r="W168" s="23">
        <v>1025</v>
      </c>
      <c r="X168" s="23">
        <v>1000</v>
      </c>
      <c r="Y168" s="23">
        <v>208</v>
      </c>
      <c r="Z168" s="24">
        <v>1000</v>
      </c>
      <c r="AA168" s="24">
        <v>1000</v>
      </c>
      <c r="AB168" s="24">
        <v>1000</v>
      </c>
      <c r="AC168" s="13">
        <f t="shared" si="28"/>
        <v>0</v>
      </c>
      <c r="AD168" s="14">
        <f t="shared" si="29"/>
        <v>0</v>
      </c>
    </row>
    <row r="169" spans="1:30" ht="12.75">
      <c r="A169" s="19">
        <v>2013</v>
      </c>
      <c r="B169" s="20" t="s">
        <v>129</v>
      </c>
      <c r="C169" s="21"/>
      <c r="D169" s="22"/>
      <c r="E169" s="21"/>
      <c r="F169" s="23">
        <v>3000</v>
      </c>
      <c r="G169" s="23">
        <v>0</v>
      </c>
      <c r="H169" s="23">
        <v>3000</v>
      </c>
      <c r="I169" s="23">
        <v>0</v>
      </c>
      <c r="J169" s="23">
        <v>3000</v>
      </c>
      <c r="K169" s="23">
        <v>0</v>
      </c>
      <c r="L169" s="23">
        <v>3000</v>
      </c>
      <c r="M169" s="23">
        <v>0</v>
      </c>
      <c r="N169" s="23">
        <v>1500</v>
      </c>
      <c r="O169" s="23">
        <v>0</v>
      </c>
      <c r="P169" s="23">
        <v>1500</v>
      </c>
      <c r="Q169" s="23">
        <v>0</v>
      </c>
      <c r="R169" s="23">
        <v>1500</v>
      </c>
      <c r="S169" s="23">
        <v>1000</v>
      </c>
      <c r="T169" s="23">
        <v>1500</v>
      </c>
      <c r="U169" s="23">
        <v>0</v>
      </c>
      <c r="V169" s="23">
        <v>1500</v>
      </c>
      <c r="W169" s="23">
        <v>0</v>
      </c>
      <c r="X169" s="23">
        <v>1500</v>
      </c>
      <c r="Y169" s="23">
        <v>0</v>
      </c>
      <c r="Z169" s="24">
        <v>1500</v>
      </c>
      <c r="AA169" s="24">
        <v>1500</v>
      </c>
      <c r="AB169" s="24">
        <v>1500</v>
      </c>
      <c r="AC169" s="13">
        <f t="shared" si="28"/>
        <v>0</v>
      </c>
      <c r="AD169" s="14">
        <f t="shared" si="29"/>
        <v>0</v>
      </c>
    </row>
    <row r="170" spans="1:30" ht="12.75">
      <c r="A170" s="19">
        <v>2014</v>
      </c>
      <c r="B170" s="20" t="s">
        <v>130</v>
      </c>
      <c r="C170" s="21"/>
      <c r="D170" s="22"/>
      <c r="E170" s="21"/>
      <c r="F170" s="23">
        <v>150</v>
      </c>
      <c r="G170" s="23">
        <v>0</v>
      </c>
      <c r="H170" s="23">
        <v>150</v>
      </c>
      <c r="I170" s="23">
        <v>100</v>
      </c>
      <c r="J170" s="23">
        <v>150</v>
      </c>
      <c r="K170" s="23">
        <v>0</v>
      </c>
      <c r="L170" s="23">
        <v>150</v>
      </c>
      <c r="M170" s="23">
        <v>0</v>
      </c>
      <c r="N170" s="23">
        <v>150</v>
      </c>
      <c r="O170" s="23">
        <v>0</v>
      </c>
      <c r="P170" s="23">
        <v>150</v>
      </c>
      <c r="Q170" s="23">
        <v>0</v>
      </c>
      <c r="R170" s="23">
        <v>150</v>
      </c>
      <c r="S170" s="23">
        <v>150</v>
      </c>
      <c r="T170" s="23">
        <v>150</v>
      </c>
      <c r="U170" s="23">
        <v>0</v>
      </c>
      <c r="V170" s="23">
        <v>150</v>
      </c>
      <c r="W170" s="23">
        <v>0</v>
      </c>
      <c r="X170" s="23">
        <v>150</v>
      </c>
      <c r="Y170" s="23">
        <v>0</v>
      </c>
      <c r="Z170" s="24">
        <v>150</v>
      </c>
      <c r="AA170" s="24">
        <v>150</v>
      </c>
      <c r="AB170" s="24">
        <v>150</v>
      </c>
      <c r="AC170" s="13">
        <f t="shared" si="28"/>
        <v>0</v>
      </c>
      <c r="AD170" s="14">
        <f t="shared" si="29"/>
        <v>0</v>
      </c>
    </row>
    <row r="171" spans="1:30" ht="12.75">
      <c r="A171" s="19">
        <v>2034</v>
      </c>
      <c r="B171" s="20" t="s">
        <v>131</v>
      </c>
      <c r="C171" s="21"/>
      <c r="D171" s="22"/>
      <c r="E171" s="21"/>
      <c r="F171" s="23">
        <v>1000</v>
      </c>
      <c r="G171" s="23">
        <v>153</v>
      </c>
      <c r="H171" s="23">
        <v>1000</v>
      </c>
      <c r="I171" s="23">
        <v>500</v>
      </c>
      <c r="J171" s="23">
        <v>1000</v>
      </c>
      <c r="K171" s="23">
        <v>260</v>
      </c>
      <c r="L171" s="23">
        <v>1000</v>
      </c>
      <c r="M171" s="23">
        <v>550</v>
      </c>
      <c r="N171" s="23">
        <v>1000</v>
      </c>
      <c r="O171" s="23">
        <v>480</v>
      </c>
      <c r="P171" s="23">
        <v>1000</v>
      </c>
      <c r="Q171" s="23">
        <v>772</v>
      </c>
      <c r="R171" s="23">
        <v>1000</v>
      </c>
      <c r="S171" s="23">
        <v>1500</v>
      </c>
      <c r="T171" s="23">
        <v>1000</v>
      </c>
      <c r="U171" s="23">
        <v>1000</v>
      </c>
      <c r="V171" s="23">
        <v>1000</v>
      </c>
      <c r="W171" s="23">
        <v>224</v>
      </c>
      <c r="X171" s="23">
        <v>1000</v>
      </c>
      <c r="Y171" s="23">
        <v>260</v>
      </c>
      <c r="Z171" s="24">
        <v>1000</v>
      </c>
      <c r="AA171" s="24">
        <v>1000</v>
      </c>
      <c r="AB171" s="24">
        <v>1000</v>
      </c>
      <c r="AC171" s="13">
        <f t="shared" si="28"/>
        <v>0</v>
      </c>
      <c r="AD171" s="14">
        <f t="shared" si="29"/>
        <v>0</v>
      </c>
    </row>
    <row r="172" spans="1:30" ht="12.75">
      <c r="A172" s="19">
        <v>2035</v>
      </c>
      <c r="B172" s="20" t="s">
        <v>81</v>
      </c>
      <c r="C172" s="21"/>
      <c r="D172" s="22"/>
      <c r="E172" s="21"/>
      <c r="F172" s="23">
        <v>10000</v>
      </c>
      <c r="G172" s="23">
        <v>3751</v>
      </c>
      <c r="H172" s="23">
        <v>10000</v>
      </c>
      <c r="I172" s="23">
        <v>6200</v>
      </c>
      <c r="J172" s="23">
        <v>10000</v>
      </c>
      <c r="K172" s="23">
        <v>20077</v>
      </c>
      <c r="L172" s="23">
        <v>15000</v>
      </c>
      <c r="M172" s="23">
        <v>13396</v>
      </c>
      <c r="N172" s="23">
        <v>10000</v>
      </c>
      <c r="O172" s="23">
        <v>9905</v>
      </c>
      <c r="P172" s="23">
        <v>10000</v>
      </c>
      <c r="Q172" s="23">
        <v>12608</v>
      </c>
      <c r="R172" s="23">
        <v>10000</v>
      </c>
      <c r="S172" s="23">
        <v>12500</v>
      </c>
      <c r="T172" s="23">
        <v>10000</v>
      </c>
      <c r="U172" s="23">
        <v>10000</v>
      </c>
      <c r="V172" s="23">
        <v>10000</v>
      </c>
      <c r="W172" s="23">
        <v>7152</v>
      </c>
      <c r="X172" s="23">
        <v>31500</v>
      </c>
      <c r="Y172" s="23">
        <v>6572</v>
      </c>
      <c r="Z172" s="24">
        <v>31500</v>
      </c>
      <c r="AA172" s="24">
        <v>31500</v>
      </c>
      <c r="AB172" s="24">
        <v>31500</v>
      </c>
      <c r="AC172" s="13">
        <f t="shared" si="28"/>
        <v>0</v>
      </c>
      <c r="AD172" s="14">
        <f t="shared" si="29"/>
        <v>0</v>
      </c>
    </row>
    <row r="173" spans="1:30" ht="12.75">
      <c r="A173" s="19">
        <v>2036</v>
      </c>
      <c r="B173" s="20" t="s">
        <v>132</v>
      </c>
      <c r="C173" s="21"/>
      <c r="D173" s="22"/>
      <c r="E173" s="21"/>
      <c r="F173" s="23">
        <v>10000</v>
      </c>
      <c r="G173" s="23">
        <v>10233</v>
      </c>
      <c r="H173" s="23">
        <v>12000</v>
      </c>
      <c r="I173" s="23">
        <v>11000</v>
      </c>
      <c r="J173" s="23">
        <v>12000</v>
      </c>
      <c r="K173" s="23">
        <v>15171</v>
      </c>
      <c r="L173" s="23">
        <v>15000</v>
      </c>
      <c r="M173" s="23">
        <v>13183</v>
      </c>
      <c r="N173" s="23">
        <v>15000</v>
      </c>
      <c r="O173" s="23">
        <v>23518</v>
      </c>
      <c r="P173" s="23">
        <v>15500</v>
      </c>
      <c r="Q173" s="23">
        <v>20309</v>
      </c>
      <c r="R173" s="23">
        <v>16000</v>
      </c>
      <c r="S173" s="23">
        <v>20000</v>
      </c>
      <c r="T173" s="23">
        <v>22000</v>
      </c>
      <c r="U173" s="23">
        <v>30000</v>
      </c>
      <c r="V173" s="23">
        <v>30000</v>
      </c>
      <c r="W173" s="23">
        <v>28564</v>
      </c>
      <c r="X173" s="23">
        <v>30000</v>
      </c>
      <c r="Y173" s="23">
        <v>22783</v>
      </c>
      <c r="Z173" s="24">
        <v>30000</v>
      </c>
      <c r="AA173" s="24">
        <v>30000</v>
      </c>
      <c r="AB173" s="24">
        <v>30000</v>
      </c>
      <c r="AC173" s="13">
        <f t="shared" si="28"/>
        <v>0</v>
      </c>
      <c r="AD173" s="14">
        <f t="shared" si="29"/>
        <v>0</v>
      </c>
    </row>
    <row r="174" spans="1:30" ht="12.75">
      <c r="A174" s="19">
        <v>2062</v>
      </c>
      <c r="B174" s="20" t="s">
        <v>63</v>
      </c>
      <c r="C174" s="21"/>
      <c r="D174" s="22"/>
      <c r="E174" s="21"/>
      <c r="F174" s="23">
        <v>1000</v>
      </c>
      <c r="G174" s="23">
        <v>45</v>
      </c>
      <c r="H174" s="23">
        <v>1000</v>
      </c>
      <c r="I174" s="23">
        <v>100</v>
      </c>
      <c r="J174" s="23">
        <v>1000</v>
      </c>
      <c r="K174" s="23">
        <v>0</v>
      </c>
      <c r="L174" s="23">
        <v>1000</v>
      </c>
      <c r="M174" s="23">
        <v>0</v>
      </c>
      <c r="N174" s="23">
        <v>1000</v>
      </c>
      <c r="O174" s="23">
        <v>0</v>
      </c>
      <c r="P174" s="23">
        <v>1000</v>
      </c>
      <c r="Q174" s="23">
        <v>0</v>
      </c>
      <c r="R174" s="23">
        <v>1000</v>
      </c>
      <c r="S174" s="23">
        <v>1000</v>
      </c>
      <c r="T174" s="23">
        <v>1000</v>
      </c>
      <c r="U174" s="23">
        <v>0</v>
      </c>
      <c r="V174" s="23">
        <v>1000</v>
      </c>
      <c r="W174" s="23">
        <v>0</v>
      </c>
      <c r="X174" s="23">
        <v>1000</v>
      </c>
      <c r="Y174" s="23">
        <v>0</v>
      </c>
      <c r="Z174" s="24">
        <v>1000</v>
      </c>
      <c r="AA174" s="24">
        <v>1000</v>
      </c>
      <c r="AB174" s="24">
        <v>1000</v>
      </c>
      <c r="AC174" s="13">
        <f t="shared" si="28"/>
        <v>0</v>
      </c>
      <c r="AD174" s="14">
        <f t="shared" si="29"/>
        <v>0</v>
      </c>
    </row>
    <row r="175" spans="1:30" ht="12.75">
      <c r="A175" s="19">
        <v>2089</v>
      </c>
      <c r="B175" s="20" t="s">
        <v>133</v>
      </c>
      <c r="C175" s="21"/>
      <c r="D175" s="22"/>
      <c r="E175" s="21"/>
      <c r="F175" s="23">
        <v>5000</v>
      </c>
      <c r="G175" s="23">
        <v>5000</v>
      </c>
      <c r="H175" s="23">
        <v>5000</v>
      </c>
      <c r="I175" s="23">
        <v>5000</v>
      </c>
      <c r="J175" s="23">
        <v>5000</v>
      </c>
      <c r="K175" s="23">
        <v>3152</v>
      </c>
      <c r="L175" s="23">
        <v>5000</v>
      </c>
      <c r="M175" s="23">
        <v>3400</v>
      </c>
      <c r="N175" s="23">
        <v>4500</v>
      </c>
      <c r="O175" s="23">
        <v>3443</v>
      </c>
      <c r="P175" s="23">
        <v>4000</v>
      </c>
      <c r="Q175" s="23">
        <v>3633</v>
      </c>
      <c r="R175" s="23">
        <v>4000</v>
      </c>
      <c r="S175" s="23">
        <v>4000</v>
      </c>
      <c r="T175" s="23">
        <v>4000</v>
      </c>
      <c r="U175" s="23">
        <v>3500</v>
      </c>
      <c r="V175" s="23">
        <v>3800</v>
      </c>
      <c r="W175" s="23">
        <v>3309</v>
      </c>
      <c r="X175" s="23">
        <v>3800</v>
      </c>
      <c r="Y175" s="23">
        <v>3744</v>
      </c>
      <c r="Z175" s="24">
        <v>3500</v>
      </c>
      <c r="AA175" s="24">
        <v>3500</v>
      </c>
      <c r="AB175" s="24">
        <v>3500</v>
      </c>
      <c r="AC175" s="13">
        <f t="shared" si="28"/>
        <v>0</v>
      </c>
      <c r="AD175" s="14">
        <f t="shared" si="29"/>
        <v>0</v>
      </c>
    </row>
    <row r="176" spans="1:30" ht="12.75">
      <c r="A176" s="19">
        <v>3001</v>
      </c>
      <c r="B176" s="20" t="s">
        <v>134</v>
      </c>
      <c r="C176" s="21"/>
      <c r="D176" s="22"/>
      <c r="E176" s="21"/>
      <c r="F176" s="23">
        <v>500</v>
      </c>
      <c r="G176" s="23">
        <v>478</v>
      </c>
      <c r="H176" s="23">
        <v>500</v>
      </c>
      <c r="I176" s="23">
        <v>500</v>
      </c>
      <c r="J176" s="23">
        <v>600</v>
      </c>
      <c r="K176" s="23">
        <v>465</v>
      </c>
      <c r="L176" s="23">
        <v>600</v>
      </c>
      <c r="M176" s="23">
        <v>304</v>
      </c>
      <c r="N176" s="23">
        <v>600</v>
      </c>
      <c r="O176" s="23">
        <v>428</v>
      </c>
      <c r="P176" s="23">
        <v>600</v>
      </c>
      <c r="Q176" s="23">
        <v>570</v>
      </c>
      <c r="R176" s="23">
        <v>600</v>
      </c>
      <c r="S176" s="23">
        <v>600</v>
      </c>
      <c r="T176" s="23">
        <v>600</v>
      </c>
      <c r="U176" s="23">
        <v>600</v>
      </c>
      <c r="V176" s="23">
        <v>600</v>
      </c>
      <c r="W176" s="23">
        <v>387</v>
      </c>
      <c r="X176" s="23">
        <v>600</v>
      </c>
      <c r="Y176" s="23">
        <v>606</v>
      </c>
      <c r="Z176" s="24">
        <v>600</v>
      </c>
      <c r="AA176" s="24">
        <v>600</v>
      </c>
      <c r="AB176" s="24">
        <v>600</v>
      </c>
      <c r="AC176" s="13">
        <f t="shared" si="28"/>
        <v>0</v>
      </c>
      <c r="AD176" s="14">
        <f t="shared" si="29"/>
        <v>0</v>
      </c>
    </row>
    <row r="177" spans="1:30" ht="12.75">
      <c r="A177" s="19">
        <v>3003</v>
      </c>
      <c r="B177" s="20" t="s">
        <v>83</v>
      </c>
      <c r="C177" s="21"/>
      <c r="D177" s="22"/>
      <c r="E177" s="21"/>
      <c r="F177" s="23">
        <v>1500</v>
      </c>
      <c r="G177" s="23">
        <v>1229</v>
      </c>
      <c r="H177" s="23">
        <v>2000</v>
      </c>
      <c r="I177" s="23">
        <v>1400</v>
      </c>
      <c r="J177" s="23">
        <v>2000</v>
      </c>
      <c r="K177" s="23">
        <v>1279</v>
      </c>
      <c r="L177" s="23">
        <v>2500</v>
      </c>
      <c r="M177" s="23">
        <v>2855</v>
      </c>
      <c r="N177" s="23">
        <v>2500</v>
      </c>
      <c r="O177" s="23">
        <v>2756</v>
      </c>
      <c r="P177" s="23">
        <v>2800</v>
      </c>
      <c r="Q177" s="23">
        <v>2676</v>
      </c>
      <c r="R177" s="23">
        <v>2800</v>
      </c>
      <c r="S177" s="23">
        <v>3000</v>
      </c>
      <c r="T177" s="23">
        <v>3000</v>
      </c>
      <c r="U177" s="23">
        <v>3000</v>
      </c>
      <c r="V177" s="23">
        <v>3000</v>
      </c>
      <c r="W177" s="23">
        <v>3211</v>
      </c>
      <c r="X177" s="23">
        <v>5000</v>
      </c>
      <c r="Y177" s="23">
        <v>4301</v>
      </c>
      <c r="Z177" s="24">
        <v>5420</v>
      </c>
      <c r="AA177" s="24">
        <v>5420</v>
      </c>
      <c r="AB177" s="24">
        <v>5420</v>
      </c>
      <c r="AC177" s="13">
        <f t="shared" si="28"/>
        <v>0</v>
      </c>
      <c r="AD177" s="14">
        <f t="shared" si="29"/>
        <v>0</v>
      </c>
    </row>
    <row r="178" spans="1:30" ht="12.75">
      <c r="A178" s="19">
        <v>3006</v>
      </c>
      <c r="B178" s="20" t="s">
        <v>45</v>
      </c>
      <c r="C178" s="21"/>
      <c r="D178" s="22"/>
      <c r="E178" s="21"/>
      <c r="F178" s="23">
        <v>100</v>
      </c>
      <c r="G178" s="23">
        <v>28</v>
      </c>
      <c r="H178" s="23">
        <v>100</v>
      </c>
      <c r="I178" s="23">
        <v>75</v>
      </c>
      <c r="J178" s="23">
        <v>100</v>
      </c>
      <c r="K178" s="23">
        <v>2</v>
      </c>
      <c r="L178" s="23">
        <v>100</v>
      </c>
      <c r="M178" s="23">
        <v>0</v>
      </c>
      <c r="N178" s="23">
        <v>100</v>
      </c>
      <c r="O178" s="23">
        <v>0</v>
      </c>
      <c r="P178" s="23">
        <v>100</v>
      </c>
      <c r="Q178" s="23">
        <v>7</v>
      </c>
      <c r="R178" s="23">
        <v>100</v>
      </c>
      <c r="S178" s="23">
        <v>100</v>
      </c>
      <c r="T178" s="23">
        <v>100</v>
      </c>
      <c r="U178" s="23">
        <v>0</v>
      </c>
      <c r="V178" s="23">
        <v>100</v>
      </c>
      <c r="W178" s="23">
        <v>0</v>
      </c>
      <c r="X178" s="23">
        <v>100</v>
      </c>
      <c r="Y178" s="23">
        <v>0</v>
      </c>
      <c r="Z178" s="24">
        <v>100</v>
      </c>
      <c r="AA178" s="24">
        <v>100</v>
      </c>
      <c r="AB178" s="24">
        <v>100</v>
      </c>
      <c r="AC178" s="13">
        <f t="shared" si="28"/>
        <v>0</v>
      </c>
      <c r="AD178" s="14">
        <f t="shared" si="29"/>
        <v>0</v>
      </c>
    </row>
    <row r="179" spans="1:30" ht="12.75">
      <c r="A179" s="19">
        <v>3007</v>
      </c>
      <c r="B179" s="20" t="s">
        <v>135</v>
      </c>
      <c r="C179" s="21"/>
      <c r="D179" s="22"/>
      <c r="E179" s="21"/>
      <c r="F179" s="23">
        <v>100</v>
      </c>
      <c r="G179" s="23">
        <v>2</v>
      </c>
      <c r="H179" s="23">
        <v>100</v>
      </c>
      <c r="I179" s="23">
        <v>100</v>
      </c>
      <c r="J179" s="23">
        <v>200</v>
      </c>
      <c r="K179" s="23">
        <v>33</v>
      </c>
      <c r="L179" s="23">
        <v>200</v>
      </c>
      <c r="M179" s="23">
        <v>68</v>
      </c>
      <c r="N179" s="23">
        <v>200</v>
      </c>
      <c r="O179" s="23">
        <v>108</v>
      </c>
      <c r="P179" s="23">
        <v>200</v>
      </c>
      <c r="Q179" s="23">
        <v>136</v>
      </c>
      <c r="R179" s="23">
        <v>200</v>
      </c>
      <c r="S179" s="23">
        <v>200</v>
      </c>
      <c r="T179" s="23">
        <v>200</v>
      </c>
      <c r="U179" s="23">
        <v>150</v>
      </c>
      <c r="V179" s="23">
        <v>200</v>
      </c>
      <c r="W179" s="23">
        <v>150</v>
      </c>
      <c r="X179" s="23">
        <v>200</v>
      </c>
      <c r="Y179" s="23">
        <v>23</v>
      </c>
      <c r="Z179" s="24">
        <v>200</v>
      </c>
      <c r="AA179" s="24">
        <v>200</v>
      </c>
      <c r="AB179" s="24">
        <v>200</v>
      </c>
      <c r="AC179" s="13">
        <f t="shared" si="28"/>
        <v>0</v>
      </c>
      <c r="AD179" s="14">
        <f t="shared" si="29"/>
        <v>0</v>
      </c>
    </row>
    <row r="180" spans="1:30" ht="12.75">
      <c r="A180" s="19">
        <v>3020</v>
      </c>
      <c r="B180" s="20" t="s">
        <v>136</v>
      </c>
      <c r="C180" s="21"/>
      <c r="D180" s="22"/>
      <c r="E180" s="21"/>
      <c r="F180" s="23">
        <v>200</v>
      </c>
      <c r="G180" s="23">
        <v>0</v>
      </c>
      <c r="H180" s="23">
        <v>200</v>
      </c>
      <c r="I180" s="23">
        <v>100</v>
      </c>
      <c r="J180" s="23">
        <v>200</v>
      </c>
      <c r="K180" s="23">
        <v>13</v>
      </c>
      <c r="L180" s="23">
        <v>200</v>
      </c>
      <c r="M180" s="23">
        <v>10</v>
      </c>
      <c r="N180" s="23">
        <v>200</v>
      </c>
      <c r="O180" s="23">
        <v>0</v>
      </c>
      <c r="P180" s="23">
        <v>200</v>
      </c>
      <c r="Q180" s="23">
        <v>0</v>
      </c>
      <c r="R180" s="23">
        <v>200</v>
      </c>
      <c r="S180" s="23">
        <v>200</v>
      </c>
      <c r="T180" s="23">
        <v>200</v>
      </c>
      <c r="U180" s="23">
        <v>50</v>
      </c>
      <c r="V180" s="23">
        <v>200</v>
      </c>
      <c r="W180" s="23">
        <v>71</v>
      </c>
      <c r="X180" s="23">
        <v>100</v>
      </c>
      <c r="Y180" s="23">
        <v>0</v>
      </c>
      <c r="Z180" s="24">
        <v>100</v>
      </c>
      <c r="AA180" s="24">
        <v>100</v>
      </c>
      <c r="AB180" s="24">
        <v>100</v>
      </c>
      <c r="AC180" s="13">
        <f t="shared" si="28"/>
        <v>0</v>
      </c>
      <c r="AD180" s="14">
        <f t="shared" si="29"/>
        <v>0</v>
      </c>
    </row>
    <row r="181" spans="1:30" ht="12.75">
      <c r="A181" s="19">
        <v>4001</v>
      </c>
      <c r="B181" s="20" t="s">
        <v>46</v>
      </c>
      <c r="C181" s="21"/>
      <c r="D181" s="22"/>
      <c r="E181" s="21"/>
      <c r="F181" s="23">
        <v>100</v>
      </c>
      <c r="G181" s="23">
        <v>229</v>
      </c>
      <c r="H181" s="23">
        <v>100</v>
      </c>
      <c r="I181" s="23">
        <v>100</v>
      </c>
      <c r="J181" s="23">
        <v>17000</v>
      </c>
      <c r="K181" s="23">
        <v>0</v>
      </c>
      <c r="L181" s="23">
        <v>5000</v>
      </c>
      <c r="M181" s="23">
        <v>0</v>
      </c>
      <c r="N181" s="23">
        <v>5000</v>
      </c>
      <c r="O181" s="23">
        <v>172</v>
      </c>
      <c r="P181" s="23">
        <v>5000</v>
      </c>
      <c r="Q181" s="23">
        <v>0</v>
      </c>
      <c r="R181" s="23">
        <v>2500</v>
      </c>
      <c r="S181" s="23">
        <v>2000</v>
      </c>
      <c r="T181" s="23">
        <v>25800</v>
      </c>
      <c r="U181" s="23">
        <v>18000</v>
      </c>
      <c r="V181" s="23">
        <v>20000</v>
      </c>
      <c r="W181" s="23">
        <v>15825</v>
      </c>
      <c r="X181" s="23">
        <v>20000</v>
      </c>
      <c r="Y181" s="23">
        <v>16685</v>
      </c>
      <c r="Z181" s="24">
        <v>15000</v>
      </c>
      <c r="AA181" s="24">
        <v>15000</v>
      </c>
      <c r="AB181" s="24">
        <v>15000</v>
      </c>
      <c r="AC181" s="13">
        <f t="shared" si="28"/>
        <v>0</v>
      </c>
      <c r="AD181" s="14">
        <f t="shared" si="29"/>
        <v>0</v>
      </c>
    </row>
    <row r="182" spans="1:30" ht="12.75">
      <c r="A182" s="19">
        <v>4002</v>
      </c>
      <c r="B182" s="20" t="s">
        <v>137</v>
      </c>
      <c r="C182" s="21"/>
      <c r="D182" s="22"/>
      <c r="E182" s="21"/>
      <c r="F182" s="23">
        <v>15000</v>
      </c>
      <c r="G182" s="23">
        <v>1150</v>
      </c>
      <c r="H182" s="23">
        <v>15000</v>
      </c>
      <c r="I182" s="23">
        <v>27000</v>
      </c>
      <c r="J182" s="23">
        <v>15000</v>
      </c>
      <c r="K182" s="23">
        <v>5873</v>
      </c>
      <c r="L182" s="23">
        <v>10000</v>
      </c>
      <c r="M182" s="23">
        <v>171</v>
      </c>
      <c r="N182" s="23">
        <v>10000</v>
      </c>
      <c r="O182" s="23">
        <v>3362</v>
      </c>
      <c r="P182" s="23">
        <v>10000</v>
      </c>
      <c r="Q182" s="23">
        <v>90</v>
      </c>
      <c r="R182" s="23">
        <v>8000</v>
      </c>
      <c r="S182" s="23">
        <v>8000</v>
      </c>
      <c r="T182" s="23">
        <v>6000</v>
      </c>
      <c r="U182" s="23">
        <v>3500</v>
      </c>
      <c r="V182" s="23">
        <v>6000</v>
      </c>
      <c r="W182" s="23">
        <v>709</v>
      </c>
      <c r="X182" s="23">
        <v>6000</v>
      </c>
      <c r="Y182" s="23">
        <v>2106</v>
      </c>
      <c r="Z182" s="24">
        <v>6000</v>
      </c>
      <c r="AA182" s="24">
        <v>6000</v>
      </c>
      <c r="AB182" s="24">
        <v>6000</v>
      </c>
      <c r="AC182" s="13">
        <f t="shared" si="28"/>
        <v>0</v>
      </c>
      <c r="AD182" s="14">
        <f t="shared" si="29"/>
        <v>0</v>
      </c>
    </row>
    <row r="183" spans="1:30" ht="12.75">
      <c r="A183" s="19">
        <v>4010</v>
      </c>
      <c r="B183" s="20" t="s">
        <v>138</v>
      </c>
      <c r="C183" s="21"/>
      <c r="D183" s="22"/>
      <c r="E183" s="21"/>
      <c r="F183" s="23">
        <v>261250</v>
      </c>
      <c r="G183" s="23">
        <v>260991</v>
      </c>
      <c r="H183" s="23">
        <v>270000</v>
      </c>
      <c r="I183" s="23">
        <v>270000</v>
      </c>
      <c r="J183" s="23">
        <v>270000</v>
      </c>
      <c r="K183" s="23">
        <v>277452</v>
      </c>
      <c r="L183" s="23">
        <v>270000</v>
      </c>
      <c r="M183" s="23">
        <v>268166</v>
      </c>
      <c r="N183" s="23">
        <v>280000</v>
      </c>
      <c r="O183" s="23">
        <v>274094</v>
      </c>
      <c r="P183" s="23">
        <v>270000</v>
      </c>
      <c r="Q183" s="23">
        <v>252738</v>
      </c>
      <c r="R183" s="23">
        <v>270000</v>
      </c>
      <c r="S183" s="23">
        <v>265000</v>
      </c>
      <c r="T183" s="23">
        <v>265000</v>
      </c>
      <c r="U183" s="23">
        <v>265000</v>
      </c>
      <c r="V183" s="23">
        <v>265000</v>
      </c>
      <c r="W183" s="23">
        <v>264955</v>
      </c>
      <c r="X183" s="23">
        <v>255000</v>
      </c>
      <c r="Y183" s="23">
        <v>271185</v>
      </c>
      <c r="Z183" s="24">
        <v>255000</v>
      </c>
      <c r="AA183" s="24">
        <v>255000</v>
      </c>
      <c r="AB183" s="24">
        <v>255000</v>
      </c>
      <c r="AC183" s="13">
        <f t="shared" si="28"/>
        <v>0</v>
      </c>
      <c r="AD183" s="14">
        <f t="shared" si="29"/>
        <v>0</v>
      </c>
    </row>
    <row r="184" spans="1:30" ht="12.75">
      <c r="A184" s="19">
        <v>6010</v>
      </c>
      <c r="B184" s="20" t="s">
        <v>47</v>
      </c>
      <c r="C184" s="21"/>
      <c r="D184" s="22"/>
      <c r="E184" s="21"/>
      <c r="F184" s="23"/>
      <c r="G184" s="34"/>
      <c r="H184" s="23">
        <v>7185</v>
      </c>
      <c r="I184" s="23">
        <v>7185</v>
      </c>
      <c r="J184" s="23">
        <v>7200</v>
      </c>
      <c r="K184" s="23">
        <v>7200</v>
      </c>
      <c r="L184" s="23">
        <v>7200</v>
      </c>
      <c r="M184" s="23">
        <v>7200</v>
      </c>
      <c r="N184" s="23">
        <v>7200</v>
      </c>
      <c r="O184" s="23">
        <v>7200</v>
      </c>
      <c r="P184" s="23">
        <v>7200</v>
      </c>
      <c r="Q184" s="23">
        <v>7200</v>
      </c>
      <c r="R184" s="23">
        <v>7200</v>
      </c>
      <c r="S184" s="23">
        <v>7200</v>
      </c>
      <c r="T184" s="23">
        <v>7200</v>
      </c>
      <c r="U184" s="23">
        <v>7200</v>
      </c>
      <c r="V184" s="23">
        <v>15147</v>
      </c>
      <c r="W184" s="23">
        <v>15147</v>
      </c>
      <c r="X184" s="23">
        <v>7200</v>
      </c>
      <c r="Y184" s="23">
        <v>7200</v>
      </c>
      <c r="Z184" s="24">
        <v>7200</v>
      </c>
      <c r="AA184" s="24">
        <v>7200</v>
      </c>
      <c r="AB184" s="24">
        <v>16050</v>
      </c>
      <c r="AC184" s="13">
        <f t="shared" si="28"/>
        <v>8850</v>
      </c>
      <c r="AD184" s="14">
        <f t="shared" si="29"/>
        <v>1.2291666666666667</v>
      </c>
    </row>
    <row r="185" spans="1:30" ht="12.75">
      <c r="A185" s="27"/>
      <c r="B185" s="20"/>
      <c r="C185" s="28"/>
      <c r="D185" s="29"/>
      <c r="E185" s="28"/>
      <c r="F185" s="30">
        <f aca="true" t="shared" si="33" ref="F185:N185">SUM(F160:F184)</f>
        <v>330300</v>
      </c>
      <c r="G185" s="30">
        <f t="shared" si="33"/>
        <v>302166</v>
      </c>
      <c r="H185" s="30">
        <f t="shared" si="33"/>
        <v>351785</v>
      </c>
      <c r="I185" s="30">
        <f t="shared" si="33"/>
        <v>350710</v>
      </c>
      <c r="J185" s="30">
        <f t="shared" si="33"/>
        <v>370650</v>
      </c>
      <c r="K185" s="30">
        <f t="shared" si="33"/>
        <v>350114</v>
      </c>
      <c r="L185" s="30">
        <f t="shared" si="33"/>
        <v>361650</v>
      </c>
      <c r="M185" s="30">
        <f t="shared" si="33"/>
        <v>327983</v>
      </c>
      <c r="N185" s="30">
        <f t="shared" si="33"/>
        <v>362150</v>
      </c>
      <c r="O185" s="30">
        <f aca="true" t="shared" si="34" ref="O185:Y185">SUM(O160:O184)</f>
        <v>340912</v>
      </c>
      <c r="P185" s="30">
        <f t="shared" si="34"/>
        <v>351500</v>
      </c>
      <c r="Q185" s="30">
        <f t="shared" si="34"/>
        <v>320309</v>
      </c>
      <c r="R185" s="30">
        <f t="shared" si="34"/>
        <v>347500</v>
      </c>
      <c r="S185" s="30">
        <f t="shared" si="34"/>
        <v>348100</v>
      </c>
      <c r="T185" s="30">
        <f t="shared" si="34"/>
        <v>370600</v>
      </c>
      <c r="U185" s="30">
        <f t="shared" si="34"/>
        <v>362900</v>
      </c>
      <c r="V185" s="30">
        <f t="shared" si="34"/>
        <v>380947</v>
      </c>
      <c r="W185" s="30">
        <f t="shared" si="34"/>
        <v>357415</v>
      </c>
      <c r="X185" s="30">
        <f t="shared" si="34"/>
        <v>386250</v>
      </c>
      <c r="Y185" s="30">
        <f t="shared" si="34"/>
        <v>355545</v>
      </c>
      <c r="Z185" s="75">
        <f>SUM(Z160:Z184)</f>
        <v>381370</v>
      </c>
      <c r="AA185" s="75">
        <v>381370</v>
      </c>
      <c r="AB185" s="75">
        <v>381970</v>
      </c>
      <c r="AC185" s="17">
        <f t="shared" si="28"/>
        <v>600</v>
      </c>
      <c r="AD185" s="18">
        <f t="shared" si="29"/>
        <v>0.0015732752969557123</v>
      </c>
    </row>
    <row r="186" spans="1:30" ht="12.75">
      <c r="A186" s="27"/>
      <c r="B186" s="20" t="s">
        <v>139</v>
      </c>
      <c r="C186" s="28"/>
      <c r="D186" s="29"/>
      <c r="E186" s="28"/>
      <c r="F186" s="30">
        <f>SUM(F185+F159)</f>
        <v>414941</v>
      </c>
      <c r="G186" s="30">
        <f>SUM(G185+G159)</f>
        <v>400468</v>
      </c>
      <c r="H186" s="30">
        <f>SUM(H185+H159)</f>
        <v>445135</v>
      </c>
      <c r="I186" s="30">
        <v>469700</v>
      </c>
      <c r="J186" s="30">
        <f aca="true" t="shared" si="35" ref="J186:Z186">J159+J185</f>
        <v>480765.83</v>
      </c>
      <c r="K186" s="30">
        <f t="shared" si="35"/>
        <v>453732</v>
      </c>
      <c r="L186" s="30">
        <f t="shared" si="35"/>
        <v>482550</v>
      </c>
      <c r="M186" s="30">
        <f t="shared" si="35"/>
        <v>415091</v>
      </c>
      <c r="N186" s="30">
        <f t="shared" si="35"/>
        <v>490016</v>
      </c>
      <c r="O186" s="30">
        <f t="shared" si="35"/>
        <v>467260</v>
      </c>
      <c r="P186" s="30">
        <f t="shared" si="35"/>
        <v>483510</v>
      </c>
      <c r="Q186" s="30">
        <f t="shared" si="35"/>
        <v>450167</v>
      </c>
      <c r="R186" s="30">
        <f t="shared" si="35"/>
        <v>488276</v>
      </c>
      <c r="S186" s="30">
        <f t="shared" si="35"/>
        <v>488876</v>
      </c>
      <c r="T186" s="30">
        <f t="shared" si="35"/>
        <v>516410</v>
      </c>
      <c r="U186" s="30">
        <f t="shared" si="35"/>
        <v>507995</v>
      </c>
      <c r="V186" s="30">
        <f t="shared" si="35"/>
        <v>529067</v>
      </c>
      <c r="W186" s="30">
        <f t="shared" si="35"/>
        <v>504359</v>
      </c>
      <c r="X186" s="30">
        <f t="shared" si="35"/>
        <v>530780</v>
      </c>
      <c r="Y186" s="30">
        <f t="shared" si="35"/>
        <v>485327</v>
      </c>
      <c r="Z186" s="75">
        <f t="shared" si="35"/>
        <v>529525</v>
      </c>
      <c r="AA186" s="75">
        <v>543695</v>
      </c>
      <c r="AB186" s="75">
        <v>543695</v>
      </c>
      <c r="AC186" s="17">
        <f t="shared" si="28"/>
        <v>14170</v>
      </c>
      <c r="AD186" s="18">
        <f t="shared" si="29"/>
        <v>0.026759831924838298</v>
      </c>
    </row>
    <row r="187" spans="1:30" ht="12.75">
      <c r="A187" s="19"/>
      <c r="B187" s="20"/>
      <c r="C187" s="21"/>
      <c r="D187" s="22"/>
      <c r="E187" s="21"/>
      <c r="F187" s="23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21"/>
      <c r="Z187" s="21"/>
      <c r="AA187" s="21"/>
      <c r="AB187" s="21"/>
      <c r="AC187" s="21"/>
      <c r="AD187" s="35"/>
    </row>
    <row r="188" spans="1:30" ht="12.75">
      <c r="A188" s="1">
        <v>875</v>
      </c>
      <c r="B188" s="2" t="s">
        <v>140</v>
      </c>
      <c r="C188" s="3" t="s">
        <v>1</v>
      </c>
      <c r="D188" s="4" t="s">
        <v>2</v>
      </c>
      <c r="E188" s="4" t="s">
        <v>1</v>
      </c>
      <c r="F188" s="1" t="s">
        <v>2</v>
      </c>
      <c r="G188" s="1" t="s">
        <v>1</v>
      </c>
      <c r="H188" s="1" t="s">
        <v>2</v>
      </c>
      <c r="I188" s="4" t="s">
        <v>1</v>
      </c>
      <c r="J188" s="4" t="s">
        <v>2</v>
      </c>
      <c r="K188" s="4" t="s">
        <v>1</v>
      </c>
      <c r="L188" s="4" t="s">
        <v>2</v>
      </c>
      <c r="M188" s="4" t="s">
        <v>1</v>
      </c>
      <c r="N188" s="4" t="s">
        <v>2</v>
      </c>
      <c r="O188" s="4" t="s">
        <v>1</v>
      </c>
      <c r="P188" s="4" t="s">
        <v>2</v>
      </c>
      <c r="Q188" s="4" t="s">
        <v>1</v>
      </c>
      <c r="R188" s="4" t="s">
        <v>2</v>
      </c>
      <c r="S188" s="4" t="s">
        <v>5</v>
      </c>
      <c r="T188" s="4" t="s">
        <v>2</v>
      </c>
      <c r="U188" s="4" t="s">
        <v>4</v>
      </c>
      <c r="V188" s="4" t="s">
        <v>2</v>
      </c>
      <c r="W188" s="4" t="s">
        <v>4</v>
      </c>
      <c r="X188" s="4" t="s">
        <v>2</v>
      </c>
      <c r="Y188" s="4" t="s">
        <v>1</v>
      </c>
      <c r="Z188" s="4" t="s">
        <v>2</v>
      </c>
      <c r="AA188" s="4" t="s">
        <v>5</v>
      </c>
      <c r="AB188" s="4" t="s">
        <v>2</v>
      </c>
      <c r="AC188" s="4" t="s">
        <v>6</v>
      </c>
      <c r="AD188" s="5" t="s">
        <v>7</v>
      </c>
    </row>
    <row r="189" spans="1:30" ht="12.75">
      <c r="A189" s="1"/>
      <c r="B189" s="2"/>
      <c r="C189" s="3" t="s">
        <v>8</v>
      </c>
      <c r="D189" s="4" t="s">
        <v>9</v>
      </c>
      <c r="E189" s="4" t="s">
        <v>9</v>
      </c>
      <c r="F189" s="1" t="s">
        <v>10</v>
      </c>
      <c r="G189" s="1" t="s">
        <v>10</v>
      </c>
      <c r="H189" s="1" t="s">
        <v>11</v>
      </c>
      <c r="I189" s="4" t="s">
        <v>11</v>
      </c>
      <c r="J189" s="4" t="s">
        <v>12</v>
      </c>
      <c r="K189" s="4" t="s">
        <v>13</v>
      </c>
      <c r="L189" s="4" t="s">
        <v>14</v>
      </c>
      <c r="M189" s="4" t="s">
        <v>14</v>
      </c>
      <c r="N189" s="4" t="s">
        <v>15</v>
      </c>
      <c r="O189" s="4" t="s">
        <v>16</v>
      </c>
      <c r="P189" s="4" t="s">
        <v>17</v>
      </c>
      <c r="Q189" s="4" t="s">
        <v>17</v>
      </c>
      <c r="R189" s="4" t="s">
        <v>18</v>
      </c>
      <c r="S189" s="4" t="s">
        <v>19</v>
      </c>
      <c r="T189" s="4" t="s">
        <v>20</v>
      </c>
      <c r="U189" s="4" t="s">
        <v>20</v>
      </c>
      <c r="V189" s="4" t="s">
        <v>21</v>
      </c>
      <c r="W189" s="4" t="s">
        <v>21</v>
      </c>
      <c r="X189" s="4" t="s">
        <v>22</v>
      </c>
      <c r="Y189" s="4" t="s">
        <v>22</v>
      </c>
      <c r="Z189" s="4" t="s">
        <v>23</v>
      </c>
      <c r="AA189" s="4" t="s">
        <v>23</v>
      </c>
      <c r="AB189" s="4" t="s">
        <v>24</v>
      </c>
      <c r="AC189" s="4" t="s">
        <v>25</v>
      </c>
      <c r="AD189" s="5" t="s">
        <v>25</v>
      </c>
    </row>
    <row r="190" spans="1:30" ht="12.75">
      <c r="A190" s="19"/>
      <c r="B190" s="20"/>
      <c r="C190" s="21"/>
      <c r="D190" s="22"/>
      <c r="E190" s="21"/>
      <c r="F190" s="23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21"/>
      <c r="Z190" s="21"/>
      <c r="AA190" s="21"/>
      <c r="AB190" s="21"/>
      <c r="AC190" s="21"/>
      <c r="AD190" s="35"/>
    </row>
    <row r="191" spans="1:30" ht="12.75">
      <c r="A191" s="19">
        <v>5101</v>
      </c>
      <c r="B191" s="20" t="s">
        <v>141</v>
      </c>
      <c r="C191" s="21"/>
      <c r="D191" s="22"/>
      <c r="E191" s="21"/>
      <c r="F191" s="23">
        <v>40000</v>
      </c>
      <c r="G191" s="23">
        <v>35000</v>
      </c>
      <c r="H191" s="23">
        <v>25000</v>
      </c>
      <c r="I191" s="23">
        <v>20000</v>
      </c>
      <c r="J191" s="23">
        <v>20000</v>
      </c>
      <c r="K191" s="23">
        <v>19811</v>
      </c>
      <c r="L191" s="23">
        <v>20000</v>
      </c>
      <c r="M191" s="23">
        <v>19653</v>
      </c>
      <c r="N191" s="23">
        <v>24000</v>
      </c>
      <c r="O191" s="23">
        <v>16650</v>
      </c>
      <c r="P191" s="23">
        <v>34500</v>
      </c>
      <c r="Q191" s="23">
        <v>30196</v>
      </c>
      <c r="R191" s="23">
        <v>34500</v>
      </c>
      <c r="S191" s="23">
        <v>34500</v>
      </c>
      <c r="T191" s="23">
        <v>34500</v>
      </c>
      <c r="U191" s="23">
        <v>34500</v>
      </c>
      <c r="V191" s="23">
        <v>34500</v>
      </c>
      <c r="W191" s="23">
        <v>24625</v>
      </c>
      <c r="X191" s="23">
        <v>34500</v>
      </c>
      <c r="Y191" s="23">
        <v>25132</v>
      </c>
      <c r="Z191" s="23">
        <v>34500</v>
      </c>
      <c r="AA191" s="23">
        <v>34500</v>
      </c>
      <c r="AB191" s="23">
        <v>34500</v>
      </c>
      <c r="AC191" s="13">
        <f>SUM(AB191-Z191)</f>
        <v>0</v>
      </c>
      <c r="AD191" s="14">
        <f>SUM(AC191/Z191)</f>
        <v>0</v>
      </c>
    </row>
    <row r="192" spans="1:30" ht="12.75">
      <c r="A192" s="19">
        <v>6010</v>
      </c>
      <c r="B192" s="20" t="s">
        <v>47</v>
      </c>
      <c r="C192" s="21"/>
      <c r="D192" s="22"/>
      <c r="E192" s="21"/>
      <c r="F192" s="23"/>
      <c r="G192" s="23"/>
      <c r="H192" s="23">
        <v>375</v>
      </c>
      <c r="I192" s="23">
        <v>375</v>
      </c>
      <c r="J192" s="23">
        <v>300</v>
      </c>
      <c r="K192" s="23">
        <v>300</v>
      </c>
      <c r="L192" s="23">
        <v>300</v>
      </c>
      <c r="M192" s="23">
        <v>0</v>
      </c>
      <c r="N192" s="23">
        <v>300</v>
      </c>
      <c r="O192" s="23">
        <v>334</v>
      </c>
      <c r="P192" s="23">
        <v>500</v>
      </c>
      <c r="Q192" s="23">
        <v>500</v>
      </c>
      <c r="R192" s="23">
        <v>500</v>
      </c>
      <c r="S192" s="23">
        <v>500</v>
      </c>
      <c r="T192" s="23">
        <v>500</v>
      </c>
      <c r="U192" s="23">
        <v>500</v>
      </c>
      <c r="V192" s="23">
        <v>1035</v>
      </c>
      <c r="W192" s="23">
        <v>1035</v>
      </c>
      <c r="X192" s="23">
        <v>1035</v>
      </c>
      <c r="Y192" s="23">
        <v>1035</v>
      </c>
      <c r="Z192" s="23">
        <v>1035</v>
      </c>
      <c r="AA192" s="23">
        <v>1035</v>
      </c>
      <c r="AB192" s="23">
        <v>1035</v>
      </c>
      <c r="AC192" s="13">
        <f>SUM(AB192-Z192)</f>
        <v>0</v>
      </c>
      <c r="AD192" s="14">
        <f>SUM(AC192/Z192)</f>
        <v>0</v>
      </c>
    </row>
    <row r="193" spans="1:30" ht="12.75">
      <c r="A193" s="27"/>
      <c r="B193" s="20" t="s">
        <v>142</v>
      </c>
      <c r="C193" s="28"/>
      <c r="D193" s="29"/>
      <c r="E193" s="28"/>
      <c r="F193" s="30">
        <f aca="true" t="shared" si="36" ref="F193:L193">SUM(F191:F192)</f>
        <v>40000</v>
      </c>
      <c r="G193" s="30">
        <f t="shared" si="36"/>
        <v>35000</v>
      </c>
      <c r="H193" s="30">
        <f t="shared" si="36"/>
        <v>25375</v>
      </c>
      <c r="I193" s="30">
        <f t="shared" si="36"/>
        <v>20375</v>
      </c>
      <c r="J193" s="30">
        <f t="shared" si="36"/>
        <v>20300</v>
      </c>
      <c r="K193" s="30">
        <f t="shared" si="36"/>
        <v>20111</v>
      </c>
      <c r="L193" s="30">
        <f t="shared" si="36"/>
        <v>20300</v>
      </c>
      <c r="M193" s="30">
        <f aca="true" t="shared" si="37" ref="M193:X193">SUM(M191:M192)</f>
        <v>19653</v>
      </c>
      <c r="N193" s="30">
        <f t="shared" si="37"/>
        <v>24300</v>
      </c>
      <c r="O193" s="30">
        <f t="shared" si="37"/>
        <v>16984</v>
      </c>
      <c r="P193" s="30">
        <f t="shared" si="37"/>
        <v>35000</v>
      </c>
      <c r="Q193" s="30">
        <f t="shared" si="37"/>
        <v>30696</v>
      </c>
      <c r="R193" s="30">
        <f t="shared" si="37"/>
        <v>35000</v>
      </c>
      <c r="S193" s="30">
        <f t="shared" si="37"/>
        <v>35000</v>
      </c>
      <c r="T193" s="30">
        <f t="shared" si="37"/>
        <v>35000</v>
      </c>
      <c r="U193" s="30">
        <f t="shared" si="37"/>
        <v>35000</v>
      </c>
      <c r="V193" s="30">
        <f t="shared" si="37"/>
        <v>35535</v>
      </c>
      <c r="W193" s="30">
        <f t="shared" si="37"/>
        <v>25660</v>
      </c>
      <c r="X193" s="30">
        <f t="shared" si="37"/>
        <v>35535</v>
      </c>
      <c r="Y193" s="30">
        <f>SUM(Y191:Y192)</f>
        <v>26167</v>
      </c>
      <c r="Z193" s="30">
        <f>SUM(Z191:Z192)</f>
        <v>35535</v>
      </c>
      <c r="AA193" s="30">
        <f>SUM(AA191:AA192)</f>
        <v>35535</v>
      </c>
      <c r="AB193" s="30">
        <f>SUM(AB191:AB192)</f>
        <v>35535</v>
      </c>
      <c r="AC193" s="17">
        <f>SUM(AB193-Z193)</f>
        <v>0</v>
      </c>
      <c r="AD193" s="18">
        <f>SUM(AC193/Z193)</f>
        <v>0</v>
      </c>
    </row>
    <row r="194" spans="1:30" ht="12.75">
      <c r="A194" s="19"/>
      <c r="B194" s="20"/>
      <c r="C194" s="21"/>
      <c r="D194" s="22"/>
      <c r="E194" s="21"/>
      <c r="F194" s="23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21"/>
      <c r="Z194" s="21"/>
      <c r="AA194" s="21"/>
      <c r="AB194" s="21"/>
      <c r="AC194" s="21"/>
      <c r="AD194" s="35"/>
    </row>
    <row r="195" spans="1:30" ht="12.75">
      <c r="A195" s="19"/>
      <c r="B195" s="20"/>
      <c r="C195" s="21"/>
      <c r="D195" s="22"/>
      <c r="E195" s="21"/>
      <c r="F195" s="23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21"/>
      <c r="Z195" s="21"/>
      <c r="AA195" s="21"/>
      <c r="AB195" s="21"/>
      <c r="AC195" s="21"/>
      <c r="AD195" s="35"/>
    </row>
    <row r="196" spans="1:30" ht="12.75">
      <c r="A196" s="1">
        <v>750</v>
      </c>
      <c r="B196" s="2" t="s">
        <v>143</v>
      </c>
      <c r="C196" s="3" t="s">
        <v>1</v>
      </c>
      <c r="D196" s="4" t="s">
        <v>2</v>
      </c>
      <c r="E196" s="4" t="s">
        <v>1</v>
      </c>
      <c r="F196" s="1" t="s">
        <v>2</v>
      </c>
      <c r="G196" s="1" t="s">
        <v>1</v>
      </c>
      <c r="H196" s="1" t="s">
        <v>2</v>
      </c>
      <c r="I196" s="4" t="s">
        <v>1</v>
      </c>
      <c r="J196" s="4" t="s">
        <v>2</v>
      </c>
      <c r="K196" s="4" t="s">
        <v>1</v>
      </c>
      <c r="L196" s="4" t="s">
        <v>2</v>
      </c>
      <c r="M196" s="4" t="s">
        <v>1</v>
      </c>
      <c r="N196" s="4" t="s">
        <v>2</v>
      </c>
      <c r="O196" s="4" t="s">
        <v>1</v>
      </c>
      <c r="P196" s="4" t="s">
        <v>2</v>
      </c>
      <c r="Q196" s="4" t="s">
        <v>1</v>
      </c>
      <c r="R196" s="4" t="s">
        <v>2</v>
      </c>
      <c r="S196" s="4" t="s">
        <v>5</v>
      </c>
      <c r="T196" s="4" t="s">
        <v>2</v>
      </c>
      <c r="U196" s="4" t="s">
        <v>4</v>
      </c>
      <c r="V196" s="4" t="s">
        <v>2</v>
      </c>
      <c r="W196" s="4" t="s">
        <v>4</v>
      </c>
      <c r="X196" s="4" t="s">
        <v>2</v>
      </c>
      <c r="Y196" s="4" t="s">
        <v>1</v>
      </c>
      <c r="Z196" s="4" t="s">
        <v>2</v>
      </c>
      <c r="AA196" s="4" t="s">
        <v>5</v>
      </c>
      <c r="AB196" s="4" t="s">
        <v>2</v>
      </c>
      <c r="AC196" s="4" t="s">
        <v>6</v>
      </c>
      <c r="AD196" s="5" t="s">
        <v>7</v>
      </c>
    </row>
    <row r="197" spans="1:30" ht="12.75">
      <c r="A197" s="1"/>
      <c r="B197" s="2"/>
      <c r="C197" s="3" t="s">
        <v>8</v>
      </c>
      <c r="D197" s="4" t="s">
        <v>9</v>
      </c>
      <c r="E197" s="4" t="s">
        <v>9</v>
      </c>
      <c r="F197" s="1" t="s">
        <v>10</v>
      </c>
      <c r="G197" s="1" t="s">
        <v>10</v>
      </c>
      <c r="H197" s="1" t="s">
        <v>11</v>
      </c>
      <c r="I197" s="4" t="s">
        <v>11</v>
      </c>
      <c r="J197" s="4" t="s">
        <v>12</v>
      </c>
      <c r="K197" s="4" t="s">
        <v>13</v>
      </c>
      <c r="L197" s="4" t="s">
        <v>14</v>
      </c>
      <c r="M197" s="4" t="s">
        <v>14</v>
      </c>
      <c r="N197" s="4" t="s">
        <v>15</v>
      </c>
      <c r="O197" s="4" t="s">
        <v>16</v>
      </c>
      <c r="P197" s="4" t="s">
        <v>17</v>
      </c>
      <c r="Q197" s="4" t="s">
        <v>17</v>
      </c>
      <c r="R197" s="4" t="s">
        <v>18</v>
      </c>
      <c r="S197" s="4" t="s">
        <v>19</v>
      </c>
      <c r="T197" s="4" t="s">
        <v>20</v>
      </c>
      <c r="U197" s="4" t="s">
        <v>20</v>
      </c>
      <c r="V197" s="4" t="s">
        <v>21</v>
      </c>
      <c r="W197" s="4" t="s">
        <v>21</v>
      </c>
      <c r="X197" s="4" t="s">
        <v>22</v>
      </c>
      <c r="Y197" s="4" t="s">
        <v>22</v>
      </c>
      <c r="Z197" s="4" t="s">
        <v>23</v>
      </c>
      <c r="AA197" s="4" t="s">
        <v>23</v>
      </c>
      <c r="AB197" s="4" t="s">
        <v>24</v>
      </c>
      <c r="AC197" s="4" t="s">
        <v>25</v>
      </c>
      <c r="AD197" s="5" t="s">
        <v>25</v>
      </c>
    </row>
    <row r="198" spans="1:30" ht="12.75">
      <c r="A198" s="66"/>
      <c r="B198" s="67"/>
      <c r="C198" s="21"/>
      <c r="D198" s="22"/>
      <c r="E198" s="21"/>
      <c r="F198" s="66"/>
      <c r="G198" s="66"/>
      <c r="H198" s="66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21"/>
      <c r="Z198" s="21"/>
      <c r="AA198" s="21"/>
      <c r="AB198" s="21"/>
      <c r="AC198" s="21"/>
      <c r="AD198" s="35"/>
    </row>
    <row r="199" spans="1:30" ht="12.75">
      <c r="A199" s="66">
        <v>4001</v>
      </c>
      <c r="B199" s="76" t="s">
        <v>144</v>
      </c>
      <c r="C199" s="21"/>
      <c r="D199" s="22"/>
      <c r="E199" s="21"/>
      <c r="F199" s="66"/>
      <c r="G199" s="66"/>
      <c r="H199" s="66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>
        <v>0</v>
      </c>
      <c r="W199" s="70"/>
      <c r="X199" s="63">
        <v>2500</v>
      </c>
      <c r="Y199" s="63">
        <v>2842</v>
      </c>
      <c r="Z199" s="63">
        <v>0</v>
      </c>
      <c r="AA199" s="63">
        <v>0</v>
      </c>
      <c r="AB199" s="63">
        <v>0</v>
      </c>
      <c r="AC199" s="13">
        <f aca="true" t="shared" si="38" ref="AC199:AC206">SUM(AB199-Z199)</f>
        <v>0</v>
      </c>
      <c r="AD199" s="14"/>
    </row>
    <row r="200" spans="1:30" ht="12.75">
      <c r="A200" s="66">
        <v>4002</v>
      </c>
      <c r="B200" s="76" t="s">
        <v>145</v>
      </c>
      <c r="C200" s="21"/>
      <c r="D200" s="22"/>
      <c r="E200" s="21"/>
      <c r="F200" s="66"/>
      <c r="G200" s="66"/>
      <c r="H200" s="66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>
        <v>0</v>
      </c>
      <c r="W200" s="70"/>
      <c r="X200" s="63">
        <v>50000</v>
      </c>
      <c r="Y200" s="63">
        <v>28762</v>
      </c>
      <c r="Z200" s="63">
        <v>0</v>
      </c>
      <c r="AA200" s="63">
        <v>0</v>
      </c>
      <c r="AB200" s="63">
        <v>0</v>
      </c>
      <c r="AC200" s="13">
        <f t="shared" si="38"/>
        <v>0</v>
      </c>
      <c r="AD200" s="14"/>
    </row>
    <row r="201" spans="1:30" ht="12.75">
      <c r="A201" s="66">
        <v>4003</v>
      </c>
      <c r="B201" s="76" t="s">
        <v>146</v>
      </c>
      <c r="C201" s="21"/>
      <c r="D201" s="22"/>
      <c r="E201" s="21"/>
      <c r="F201" s="66"/>
      <c r="G201" s="66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>
        <v>0</v>
      </c>
      <c r="W201" s="70"/>
      <c r="X201" s="63">
        <v>5000</v>
      </c>
      <c r="Y201" s="63">
        <v>6426</v>
      </c>
      <c r="Z201" s="63">
        <v>0</v>
      </c>
      <c r="AA201" s="63">
        <v>0</v>
      </c>
      <c r="AB201" s="63">
        <v>0</v>
      </c>
      <c r="AC201" s="13">
        <f t="shared" si="38"/>
        <v>0</v>
      </c>
      <c r="AD201" s="14"/>
    </row>
    <row r="202" spans="1:30" ht="12.75">
      <c r="A202" s="66">
        <v>4004</v>
      </c>
      <c r="B202" s="28" t="s">
        <v>147</v>
      </c>
      <c r="C202" s="21"/>
      <c r="D202" s="22"/>
      <c r="E202" s="21"/>
      <c r="F202" s="66"/>
      <c r="G202" s="66"/>
      <c r="H202" s="66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>
        <v>0</v>
      </c>
      <c r="W202" s="70"/>
      <c r="X202" s="63">
        <v>15000</v>
      </c>
      <c r="Y202" s="63">
        <v>4362</v>
      </c>
      <c r="Z202" s="63">
        <v>0</v>
      </c>
      <c r="AA202" s="63">
        <v>0</v>
      </c>
      <c r="AB202" s="63">
        <v>0</v>
      </c>
      <c r="AC202" s="13">
        <f t="shared" si="38"/>
        <v>0</v>
      </c>
      <c r="AD202" s="14"/>
    </row>
    <row r="203" spans="1:30" ht="12.75">
      <c r="A203" s="66">
        <v>4005</v>
      </c>
      <c r="B203" s="28" t="s">
        <v>148</v>
      </c>
      <c r="C203" s="21"/>
      <c r="D203" s="22"/>
      <c r="E203" s="21"/>
      <c r="F203" s="66"/>
      <c r="G203" s="66"/>
      <c r="H203" s="66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>
        <v>0</v>
      </c>
      <c r="W203" s="70"/>
      <c r="X203" s="63">
        <v>2500</v>
      </c>
      <c r="Y203" s="63">
        <v>239</v>
      </c>
      <c r="Z203" s="63">
        <v>0</v>
      </c>
      <c r="AA203" s="63">
        <v>0</v>
      </c>
      <c r="AB203" s="63">
        <v>0</v>
      </c>
      <c r="AC203" s="13">
        <f t="shared" si="38"/>
        <v>0</v>
      </c>
      <c r="AD203" s="14"/>
    </row>
    <row r="204" spans="1:30" ht="12.75">
      <c r="A204" s="66">
        <v>4006</v>
      </c>
      <c r="B204" s="76" t="s">
        <v>188</v>
      </c>
      <c r="C204" s="21"/>
      <c r="D204" s="22"/>
      <c r="E204" s="21"/>
      <c r="F204" s="66"/>
      <c r="G204" s="66"/>
      <c r="H204" s="66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>
        <v>0</v>
      </c>
      <c r="W204" s="70"/>
      <c r="X204" s="63">
        <v>1000</v>
      </c>
      <c r="Y204" s="63">
        <v>0</v>
      </c>
      <c r="Z204" s="63">
        <v>0</v>
      </c>
      <c r="AA204" s="63">
        <v>0</v>
      </c>
      <c r="AB204" s="63">
        <v>0</v>
      </c>
      <c r="AC204" s="13">
        <f t="shared" si="38"/>
        <v>0</v>
      </c>
      <c r="AD204" s="14"/>
    </row>
    <row r="205" spans="1:30" ht="12.75">
      <c r="A205" s="19">
        <v>4007</v>
      </c>
      <c r="B205" s="28" t="s">
        <v>187</v>
      </c>
      <c r="C205" s="21"/>
      <c r="D205" s="22"/>
      <c r="E205" s="21"/>
      <c r="F205" s="23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70">
        <v>0</v>
      </c>
      <c r="W205" s="34"/>
      <c r="X205" s="63">
        <v>12000</v>
      </c>
      <c r="Y205" s="63">
        <v>0</v>
      </c>
      <c r="Z205" s="63">
        <v>0</v>
      </c>
      <c r="AA205" s="63">
        <v>0</v>
      </c>
      <c r="AB205" s="63">
        <v>0</v>
      </c>
      <c r="AC205" s="13">
        <f t="shared" si="38"/>
        <v>0</v>
      </c>
      <c r="AD205" s="14"/>
    </row>
    <row r="206" spans="1:30" ht="12.75">
      <c r="A206" s="27"/>
      <c r="B206" s="20" t="s">
        <v>149</v>
      </c>
      <c r="C206" s="28"/>
      <c r="D206" s="29"/>
      <c r="E206" s="28"/>
      <c r="F206" s="30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77">
        <f>SUM(X199:X205)</f>
        <v>88000</v>
      </c>
      <c r="Y206" s="77">
        <f>SUM(Y199:Y205)</f>
        <v>42631</v>
      </c>
      <c r="Z206" s="77">
        <f>SUM(Z199:Z205)</f>
        <v>0</v>
      </c>
      <c r="AA206" s="77">
        <f>SUM(AA199:AA205)</f>
        <v>0</v>
      </c>
      <c r="AB206" s="77">
        <f>SUM(AB199:AB205)</f>
        <v>0</v>
      </c>
      <c r="AC206" s="17">
        <f t="shared" si="38"/>
        <v>0</v>
      </c>
      <c r="AD206" s="18"/>
    </row>
    <row r="207" spans="1:30" ht="12.75">
      <c r="A207" s="19"/>
      <c r="B207" s="20"/>
      <c r="C207" s="21"/>
      <c r="D207" s="22"/>
      <c r="E207" s="21"/>
      <c r="F207" s="23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77"/>
      <c r="Y207" s="77"/>
      <c r="Z207" s="77"/>
      <c r="AA207" s="77"/>
      <c r="AB207" s="77"/>
      <c r="AC207" s="78"/>
      <c r="AD207" s="79"/>
    </row>
    <row r="208" spans="1:30" ht="12.75">
      <c r="A208" s="1" t="s">
        <v>150</v>
      </c>
      <c r="B208" s="2" t="s">
        <v>151</v>
      </c>
      <c r="C208" s="3" t="s">
        <v>1</v>
      </c>
      <c r="D208" s="4" t="s">
        <v>2</v>
      </c>
      <c r="E208" s="4" t="s">
        <v>1</v>
      </c>
      <c r="F208" s="1" t="s">
        <v>2</v>
      </c>
      <c r="G208" s="1" t="s">
        <v>1</v>
      </c>
      <c r="H208" s="1" t="s">
        <v>2</v>
      </c>
      <c r="I208" s="4" t="s">
        <v>1</v>
      </c>
      <c r="J208" s="4" t="s">
        <v>2</v>
      </c>
      <c r="K208" s="4" t="s">
        <v>1</v>
      </c>
      <c r="L208" s="4" t="s">
        <v>2</v>
      </c>
      <c r="M208" s="4" t="s">
        <v>1</v>
      </c>
      <c r="N208" s="4" t="s">
        <v>2</v>
      </c>
      <c r="O208" s="4" t="s">
        <v>1</v>
      </c>
      <c r="P208" s="4" t="s">
        <v>2</v>
      </c>
      <c r="Q208" s="4" t="s">
        <v>1</v>
      </c>
      <c r="R208" s="4" t="s">
        <v>2</v>
      </c>
      <c r="S208" s="4" t="s">
        <v>5</v>
      </c>
      <c r="T208" s="4" t="s">
        <v>2</v>
      </c>
      <c r="U208" s="4" t="s">
        <v>4</v>
      </c>
      <c r="V208" s="4" t="s">
        <v>2</v>
      </c>
      <c r="W208" s="4" t="s">
        <v>4</v>
      </c>
      <c r="X208" s="4" t="s">
        <v>2</v>
      </c>
      <c r="Y208" s="4" t="s">
        <v>1</v>
      </c>
      <c r="Z208" s="4" t="s">
        <v>2</v>
      </c>
      <c r="AA208" s="4" t="s">
        <v>5</v>
      </c>
      <c r="AB208" s="4" t="s">
        <v>2</v>
      </c>
      <c r="AC208" s="4" t="s">
        <v>6</v>
      </c>
      <c r="AD208" s="5" t="s">
        <v>7</v>
      </c>
    </row>
    <row r="209" spans="1:30" ht="12.75">
      <c r="A209" s="1"/>
      <c r="B209" s="2"/>
      <c r="C209" s="3" t="s">
        <v>8</v>
      </c>
      <c r="D209" s="4" t="s">
        <v>9</v>
      </c>
      <c r="E209" s="4" t="s">
        <v>9</v>
      </c>
      <c r="F209" s="1" t="s">
        <v>10</v>
      </c>
      <c r="G209" s="1" t="s">
        <v>10</v>
      </c>
      <c r="H209" s="1" t="s">
        <v>11</v>
      </c>
      <c r="I209" s="4" t="s">
        <v>11</v>
      </c>
      <c r="J209" s="4" t="s">
        <v>12</v>
      </c>
      <c r="K209" s="4" t="s">
        <v>13</v>
      </c>
      <c r="L209" s="4" t="s">
        <v>14</v>
      </c>
      <c r="M209" s="4" t="s">
        <v>14</v>
      </c>
      <c r="N209" s="4" t="s">
        <v>15</v>
      </c>
      <c r="O209" s="4" t="s">
        <v>16</v>
      </c>
      <c r="P209" s="4" t="s">
        <v>17</v>
      </c>
      <c r="Q209" s="4" t="s">
        <v>17</v>
      </c>
      <c r="R209" s="4" t="s">
        <v>18</v>
      </c>
      <c r="S209" s="4" t="s">
        <v>19</v>
      </c>
      <c r="T209" s="4" t="s">
        <v>20</v>
      </c>
      <c r="U209" s="4" t="s">
        <v>20</v>
      </c>
      <c r="V209" s="4" t="s">
        <v>21</v>
      </c>
      <c r="W209" s="4" t="s">
        <v>21</v>
      </c>
      <c r="X209" s="4" t="s">
        <v>22</v>
      </c>
      <c r="Y209" s="4" t="s">
        <v>22</v>
      </c>
      <c r="Z209" s="4" t="s">
        <v>23</v>
      </c>
      <c r="AA209" s="4" t="s">
        <v>23</v>
      </c>
      <c r="AB209" s="4" t="s">
        <v>24</v>
      </c>
      <c r="AC209" s="4" t="s">
        <v>25</v>
      </c>
      <c r="AD209" s="5" t="s">
        <v>25</v>
      </c>
    </row>
    <row r="210" spans="1:30" ht="12.75">
      <c r="A210" s="27"/>
      <c r="B210" s="20"/>
      <c r="C210" s="28"/>
      <c r="D210" s="29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80">
        <v>206688</v>
      </c>
      <c r="Y210" s="80">
        <v>206688</v>
      </c>
      <c r="Z210" s="80">
        <v>222839</v>
      </c>
      <c r="AA210" s="80">
        <v>222839</v>
      </c>
      <c r="AB210" s="80">
        <v>0</v>
      </c>
      <c r="AC210" s="17">
        <f>SUM(AB210-Z210)</f>
        <v>-222839</v>
      </c>
      <c r="AD210" s="18">
        <f>SUM(AC210/Z210)</f>
        <v>-1</v>
      </c>
    </row>
    <row r="211" spans="1:30" ht="12.75">
      <c r="A211" s="1" t="s">
        <v>152</v>
      </c>
      <c r="B211" s="2" t="s">
        <v>153</v>
      </c>
      <c r="C211" s="3" t="s">
        <v>1</v>
      </c>
      <c r="D211" s="4" t="s">
        <v>2</v>
      </c>
      <c r="E211" s="4" t="s">
        <v>1</v>
      </c>
      <c r="F211" s="1" t="s">
        <v>2</v>
      </c>
      <c r="G211" s="1" t="s">
        <v>1</v>
      </c>
      <c r="H211" s="1" t="s">
        <v>2</v>
      </c>
      <c r="I211" s="4" t="s">
        <v>1</v>
      </c>
      <c r="J211" s="4" t="s">
        <v>2</v>
      </c>
      <c r="K211" s="4" t="s">
        <v>1</v>
      </c>
      <c r="L211" s="4" t="s">
        <v>2</v>
      </c>
      <c r="M211" s="4" t="s">
        <v>1</v>
      </c>
      <c r="N211" s="4" t="s">
        <v>2</v>
      </c>
      <c r="O211" s="4" t="s">
        <v>1</v>
      </c>
      <c r="P211" s="4" t="s">
        <v>2</v>
      </c>
      <c r="Q211" s="4" t="s">
        <v>1</v>
      </c>
      <c r="R211" s="4" t="s">
        <v>2</v>
      </c>
      <c r="S211" s="4" t="s">
        <v>5</v>
      </c>
      <c r="T211" s="4" t="s">
        <v>2</v>
      </c>
      <c r="U211" s="4" t="s">
        <v>4</v>
      </c>
      <c r="V211" s="4" t="s">
        <v>2</v>
      </c>
      <c r="W211" s="4" t="s">
        <v>4</v>
      </c>
      <c r="X211" s="4" t="s">
        <v>2</v>
      </c>
      <c r="Y211" s="4" t="s">
        <v>1</v>
      </c>
      <c r="Z211" s="4" t="s">
        <v>2</v>
      </c>
      <c r="AA211" s="4" t="s">
        <v>5</v>
      </c>
      <c r="AB211" s="4" t="s">
        <v>2</v>
      </c>
      <c r="AC211" s="4" t="s">
        <v>6</v>
      </c>
      <c r="AD211" s="5" t="s">
        <v>7</v>
      </c>
    </row>
    <row r="212" spans="1:30" ht="12.75">
      <c r="A212" s="1"/>
      <c r="B212" s="2"/>
      <c r="C212" s="3" t="s">
        <v>8</v>
      </c>
      <c r="D212" s="4" t="s">
        <v>9</v>
      </c>
      <c r="E212" s="4" t="s">
        <v>9</v>
      </c>
      <c r="F212" s="1" t="s">
        <v>10</v>
      </c>
      <c r="G212" s="1" t="s">
        <v>10</v>
      </c>
      <c r="H212" s="1" t="s">
        <v>11</v>
      </c>
      <c r="I212" s="4" t="s">
        <v>11</v>
      </c>
      <c r="J212" s="4" t="s">
        <v>12</v>
      </c>
      <c r="K212" s="4" t="s">
        <v>13</v>
      </c>
      <c r="L212" s="4" t="s">
        <v>14</v>
      </c>
      <c r="M212" s="4" t="s">
        <v>14</v>
      </c>
      <c r="N212" s="4" t="s">
        <v>15</v>
      </c>
      <c r="O212" s="4" t="s">
        <v>16</v>
      </c>
      <c r="P212" s="4" t="s">
        <v>17</v>
      </c>
      <c r="Q212" s="4" t="s">
        <v>17</v>
      </c>
      <c r="R212" s="4" t="s">
        <v>18</v>
      </c>
      <c r="S212" s="4" t="s">
        <v>19</v>
      </c>
      <c r="T212" s="4" t="s">
        <v>20</v>
      </c>
      <c r="U212" s="4" t="s">
        <v>20</v>
      </c>
      <c r="V212" s="4" t="s">
        <v>21</v>
      </c>
      <c r="W212" s="4" t="s">
        <v>21</v>
      </c>
      <c r="X212" s="4" t="s">
        <v>22</v>
      </c>
      <c r="Y212" s="4" t="s">
        <v>22</v>
      </c>
      <c r="Z212" s="4" t="s">
        <v>23</v>
      </c>
      <c r="AA212" s="4" t="s">
        <v>23</v>
      </c>
      <c r="AB212" s="4" t="s">
        <v>24</v>
      </c>
      <c r="AC212" s="4" t="s">
        <v>25</v>
      </c>
      <c r="AD212" s="5" t="s">
        <v>25</v>
      </c>
    </row>
    <row r="213" spans="1:30" ht="12.75">
      <c r="A213" s="81"/>
      <c r="B213" s="82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78" t="e">
        <f>SUM(W206+W193+W186+#REF!+W104+W77+W55+W27)</f>
        <v>#REF!</v>
      </c>
      <c r="X213" s="78" t="e">
        <f>SUM(X206+X193+X186+#REF!+X104+X77+X55+X27)</f>
        <v>#REF!</v>
      </c>
      <c r="Y213" s="78">
        <f>SUM(Y206+Y193+Y186+Y143+Y104+Y109+Y77+Y55+Y27+Y210)</f>
        <v>2461982.3</v>
      </c>
      <c r="Z213" s="78">
        <f>SUM(Z206+Z193+Z186+Z143+Z104+Z109+Z77+Z55+Z27+Z210)</f>
        <v>2552020.222425</v>
      </c>
      <c r="AA213" s="78">
        <f>SUM(AA206+AA193+AA186+AA143+AA104+AA109+AA77+AA55+AA27+AA210)</f>
        <v>2565888.20366</v>
      </c>
      <c r="AB213" s="78">
        <f>SUM(AB206+AB193+AB186+AB143+AB104+AB109+AB77+AB55+AB27+AB210)</f>
        <v>2893569.8615200003</v>
      </c>
      <c r="AC213" s="78">
        <f>SUM(AC206+AC193+AC186+AC143+AC104+AC109+AC77+AC55+AC27+AC210)</f>
        <v>341549.6390950002</v>
      </c>
      <c r="AD213" s="14">
        <f>SUM(AC213/Z213)</f>
        <v>0.133835004947747</v>
      </c>
    </row>
    <row r="214" spans="1:30" ht="12.75">
      <c r="A214" s="19"/>
      <c r="B214" s="20"/>
      <c r="C214" s="21"/>
      <c r="D214" s="22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35"/>
    </row>
    <row r="215" spans="1:30" ht="12.75">
      <c r="A215" s="1" t="s">
        <v>154</v>
      </c>
      <c r="B215" s="2" t="s">
        <v>155</v>
      </c>
      <c r="C215" s="3" t="s">
        <v>1</v>
      </c>
      <c r="D215" s="4" t="s">
        <v>2</v>
      </c>
      <c r="E215" s="4" t="s">
        <v>1</v>
      </c>
      <c r="F215" s="1" t="s">
        <v>2</v>
      </c>
      <c r="G215" s="1" t="s">
        <v>1</v>
      </c>
      <c r="H215" s="1" t="s">
        <v>2</v>
      </c>
      <c r="I215" s="4" t="s">
        <v>1</v>
      </c>
      <c r="J215" s="4" t="s">
        <v>2</v>
      </c>
      <c r="K215" s="4" t="s">
        <v>1</v>
      </c>
      <c r="L215" s="4" t="s">
        <v>2</v>
      </c>
      <c r="M215" s="4" t="s">
        <v>1</v>
      </c>
      <c r="N215" s="4" t="s">
        <v>2</v>
      </c>
      <c r="O215" s="4" t="s">
        <v>1</v>
      </c>
      <c r="P215" s="4" t="s">
        <v>2</v>
      </c>
      <c r="Q215" s="4" t="s">
        <v>1</v>
      </c>
      <c r="R215" s="4" t="s">
        <v>2</v>
      </c>
      <c r="S215" s="4" t="s">
        <v>5</v>
      </c>
      <c r="T215" s="4" t="s">
        <v>2</v>
      </c>
      <c r="U215" s="4" t="s">
        <v>4</v>
      </c>
      <c r="V215" s="4" t="s">
        <v>2</v>
      </c>
      <c r="W215" s="4" t="s">
        <v>4</v>
      </c>
      <c r="X215" s="4" t="s">
        <v>2</v>
      </c>
      <c r="Y215" s="4" t="s">
        <v>1</v>
      </c>
      <c r="Z215" s="4" t="s">
        <v>2</v>
      </c>
      <c r="AA215" s="4" t="s">
        <v>5</v>
      </c>
      <c r="AB215" s="4" t="s">
        <v>2</v>
      </c>
      <c r="AC215" s="4" t="s">
        <v>6</v>
      </c>
      <c r="AD215" s="5" t="s">
        <v>7</v>
      </c>
    </row>
    <row r="216" spans="1:30" ht="12.75">
      <c r="A216" s="1"/>
      <c r="B216" s="2"/>
      <c r="C216" s="3" t="s">
        <v>8</v>
      </c>
      <c r="D216" s="4" t="s">
        <v>9</v>
      </c>
      <c r="E216" s="4" t="s">
        <v>9</v>
      </c>
      <c r="F216" s="1" t="s">
        <v>10</v>
      </c>
      <c r="G216" s="1" t="s">
        <v>10</v>
      </c>
      <c r="H216" s="1" t="s">
        <v>11</v>
      </c>
      <c r="I216" s="4" t="s">
        <v>11</v>
      </c>
      <c r="J216" s="4" t="s">
        <v>12</v>
      </c>
      <c r="K216" s="4" t="s">
        <v>13</v>
      </c>
      <c r="L216" s="4" t="s">
        <v>14</v>
      </c>
      <c r="M216" s="4" t="s">
        <v>14</v>
      </c>
      <c r="N216" s="4" t="s">
        <v>15</v>
      </c>
      <c r="O216" s="4" t="s">
        <v>16</v>
      </c>
      <c r="P216" s="4" t="s">
        <v>17</v>
      </c>
      <c r="Q216" s="4" t="s">
        <v>17</v>
      </c>
      <c r="R216" s="4" t="s">
        <v>18</v>
      </c>
      <c r="S216" s="4" t="s">
        <v>19</v>
      </c>
      <c r="T216" s="4" t="s">
        <v>20</v>
      </c>
      <c r="U216" s="4" t="s">
        <v>20</v>
      </c>
      <c r="V216" s="4" t="s">
        <v>21</v>
      </c>
      <c r="W216" s="4" t="s">
        <v>21</v>
      </c>
      <c r="X216" s="4" t="s">
        <v>22</v>
      </c>
      <c r="Y216" s="4" t="s">
        <v>22</v>
      </c>
      <c r="Z216" s="4" t="s">
        <v>23</v>
      </c>
      <c r="AA216" s="4" t="s">
        <v>23</v>
      </c>
      <c r="AB216" s="4" t="s">
        <v>24</v>
      </c>
      <c r="AC216" s="4" t="s">
        <v>25</v>
      </c>
      <c r="AD216" s="5" t="s">
        <v>25</v>
      </c>
    </row>
    <row r="217" spans="1:30" ht="12.75">
      <c r="A217" s="27"/>
      <c r="B217" s="20"/>
      <c r="C217" s="28"/>
      <c r="D217" s="29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80">
        <v>967750</v>
      </c>
      <c r="X217" s="80">
        <v>947600</v>
      </c>
      <c r="Y217" s="80">
        <v>947600</v>
      </c>
      <c r="Z217" s="80">
        <v>992047</v>
      </c>
      <c r="AA217" s="80">
        <v>992047</v>
      </c>
      <c r="AB217" s="80">
        <v>998136</v>
      </c>
      <c r="AC217" s="17">
        <f>SUM(AB217-Z217)</f>
        <v>6089</v>
      </c>
      <c r="AD217" s="18">
        <f>SUM(AC217/Z217)</f>
        <v>0.006137814035020518</v>
      </c>
    </row>
    <row r="218" spans="1:30" ht="12.75">
      <c r="A218" s="19"/>
      <c r="B218" s="20"/>
      <c r="C218" s="21"/>
      <c r="D218" s="22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63"/>
      <c r="X218" s="63"/>
      <c r="Y218" s="63"/>
      <c r="Z218" s="63"/>
      <c r="AA218" s="63"/>
      <c r="AB218" s="63"/>
      <c r="AC218" s="63"/>
      <c r="AD218" s="14"/>
    </row>
    <row r="219" spans="1:30" ht="12.75">
      <c r="A219" s="1" t="s">
        <v>156</v>
      </c>
      <c r="B219" s="2" t="s">
        <v>157</v>
      </c>
      <c r="C219" s="3" t="s">
        <v>1</v>
      </c>
      <c r="D219" s="4" t="s">
        <v>2</v>
      </c>
      <c r="E219" s="4" t="s">
        <v>1</v>
      </c>
      <c r="F219" s="1" t="s">
        <v>2</v>
      </c>
      <c r="G219" s="1" t="s">
        <v>1</v>
      </c>
      <c r="H219" s="1" t="s">
        <v>2</v>
      </c>
      <c r="I219" s="4" t="s">
        <v>1</v>
      </c>
      <c r="J219" s="4" t="s">
        <v>2</v>
      </c>
      <c r="K219" s="4" t="s">
        <v>1</v>
      </c>
      <c r="L219" s="4" t="s">
        <v>2</v>
      </c>
      <c r="M219" s="4" t="s">
        <v>1</v>
      </c>
      <c r="N219" s="4" t="s">
        <v>2</v>
      </c>
      <c r="O219" s="4" t="s">
        <v>1</v>
      </c>
      <c r="P219" s="4" t="s">
        <v>2</v>
      </c>
      <c r="Q219" s="4" t="s">
        <v>1</v>
      </c>
      <c r="R219" s="4" t="s">
        <v>2</v>
      </c>
      <c r="S219" s="4" t="s">
        <v>5</v>
      </c>
      <c r="T219" s="4" t="s">
        <v>2</v>
      </c>
      <c r="U219" s="4" t="s">
        <v>4</v>
      </c>
      <c r="V219" s="4" t="s">
        <v>2</v>
      </c>
      <c r="W219" s="4" t="s">
        <v>4</v>
      </c>
      <c r="X219" s="4" t="s">
        <v>2</v>
      </c>
      <c r="Y219" s="4" t="s">
        <v>1</v>
      </c>
      <c r="Z219" s="4" t="s">
        <v>2</v>
      </c>
      <c r="AA219" s="4" t="s">
        <v>5</v>
      </c>
      <c r="AB219" s="4" t="s">
        <v>2</v>
      </c>
      <c r="AC219" s="4" t="s">
        <v>6</v>
      </c>
      <c r="AD219" s="5" t="s">
        <v>7</v>
      </c>
    </row>
    <row r="220" spans="1:30" ht="12.75">
      <c r="A220" s="1"/>
      <c r="B220" s="2"/>
      <c r="C220" s="3" t="s">
        <v>8</v>
      </c>
      <c r="D220" s="4" t="s">
        <v>9</v>
      </c>
      <c r="E220" s="4" t="s">
        <v>9</v>
      </c>
      <c r="F220" s="1" t="s">
        <v>10</v>
      </c>
      <c r="G220" s="1" t="s">
        <v>10</v>
      </c>
      <c r="H220" s="1" t="s">
        <v>11</v>
      </c>
      <c r="I220" s="4" t="s">
        <v>11</v>
      </c>
      <c r="J220" s="4" t="s">
        <v>12</v>
      </c>
      <c r="K220" s="4" t="s">
        <v>13</v>
      </c>
      <c r="L220" s="4" t="s">
        <v>14</v>
      </c>
      <c r="M220" s="4" t="s">
        <v>14</v>
      </c>
      <c r="N220" s="4" t="s">
        <v>15</v>
      </c>
      <c r="O220" s="4" t="s">
        <v>16</v>
      </c>
      <c r="P220" s="4" t="s">
        <v>17</v>
      </c>
      <c r="Q220" s="4" t="s">
        <v>17</v>
      </c>
      <c r="R220" s="4" t="s">
        <v>18</v>
      </c>
      <c r="S220" s="4" t="s">
        <v>19</v>
      </c>
      <c r="T220" s="4" t="s">
        <v>20</v>
      </c>
      <c r="U220" s="4" t="s">
        <v>20</v>
      </c>
      <c r="V220" s="4" t="s">
        <v>21</v>
      </c>
      <c r="W220" s="4" t="s">
        <v>21</v>
      </c>
      <c r="X220" s="4" t="s">
        <v>22</v>
      </c>
      <c r="Y220" s="4" t="s">
        <v>22</v>
      </c>
      <c r="Z220" s="4" t="s">
        <v>23</v>
      </c>
      <c r="AA220" s="4" t="s">
        <v>23</v>
      </c>
      <c r="AB220" s="4" t="s">
        <v>24</v>
      </c>
      <c r="AC220" s="4" t="s">
        <v>25</v>
      </c>
      <c r="AD220" s="5" t="s">
        <v>25</v>
      </c>
    </row>
    <row r="221" spans="1:30" ht="12.75">
      <c r="A221" s="27"/>
      <c r="B221" s="20" t="s">
        <v>157</v>
      </c>
      <c r="C221" s="28"/>
      <c r="D221" s="29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80">
        <v>220000</v>
      </c>
      <c r="X221" s="80">
        <v>185000</v>
      </c>
      <c r="Y221" s="80">
        <v>171000</v>
      </c>
      <c r="Z221" s="80">
        <v>175000</v>
      </c>
      <c r="AA221" s="80">
        <v>149641</v>
      </c>
      <c r="AB221" s="80">
        <v>149000</v>
      </c>
      <c r="AC221" s="17">
        <f>SUM(AB221-Z221)</f>
        <v>-26000</v>
      </c>
      <c r="AD221" s="18">
        <f>SUM(AC221/Z221)</f>
        <v>-0.14857142857142858</v>
      </c>
    </row>
    <row r="222" spans="1:30" ht="12.75">
      <c r="A222" s="66"/>
      <c r="B222" s="67" t="s">
        <v>158</v>
      </c>
      <c r="C222" s="73"/>
      <c r="D222" s="74"/>
      <c r="E222" s="73"/>
      <c r="F222" s="66"/>
      <c r="G222" s="66"/>
      <c r="H222" s="66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84" t="e">
        <f aca="true" t="shared" si="39" ref="W222:AB222">SUM(W213)</f>
        <v>#REF!</v>
      </c>
      <c r="X222" s="84" t="e">
        <f t="shared" si="39"/>
        <v>#REF!</v>
      </c>
      <c r="Y222" s="84">
        <f t="shared" si="39"/>
        <v>2461982.3</v>
      </c>
      <c r="Z222" s="84">
        <f t="shared" si="39"/>
        <v>2552020.222425</v>
      </c>
      <c r="AA222" s="84">
        <f t="shared" si="39"/>
        <v>2565888.20366</v>
      </c>
      <c r="AB222" s="84">
        <f t="shared" si="39"/>
        <v>2893569.8615200003</v>
      </c>
      <c r="AC222" s="17">
        <f>SUM(AB222-Z222)</f>
        <v>341549.63909500046</v>
      </c>
      <c r="AD222" s="18">
        <f>SUM(AC222/Z222)</f>
        <v>0.13383500494774708</v>
      </c>
    </row>
    <row r="223" spans="1:30" ht="12.75">
      <c r="A223" s="85"/>
      <c r="B223" s="86" t="s">
        <v>159</v>
      </c>
      <c r="C223" s="73"/>
      <c r="D223" s="74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17" t="e">
        <f>SUM(W222:W222)</f>
        <v>#REF!</v>
      </c>
      <c r="X223" s="17" t="e">
        <f>SUM(X222:X222)</f>
        <v>#REF!</v>
      </c>
      <c r="Y223" s="17">
        <f>SUM(Y213+Y217+Y221)</f>
        <v>3580582.3</v>
      </c>
      <c r="Z223" s="17">
        <f>SUM(Z213+Z217+Z221)</f>
        <v>3719067.222425</v>
      </c>
      <c r="AA223" s="17">
        <f>SUM(AA213+AA217+AA221)</f>
        <v>3707576.20366</v>
      </c>
      <c r="AB223" s="17">
        <f>SUM(AB213+AB217+AB221)</f>
        <v>4040705.8615200003</v>
      </c>
      <c r="AC223" s="17">
        <f>SUM(AC213+AC217+AC221)</f>
        <v>321638.6390950002</v>
      </c>
      <c r="AD223" s="18">
        <f>SUM(AC223/Z223)</f>
        <v>0.08648368525193725</v>
      </c>
    </row>
  </sheetData>
  <printOptions gridLines="1"/>
  <pageMargins left="0.75" right="0.75" top="1.15" bottom="1" header="0.5" footer="0.5"/>
  <pageSetup horizontalDpi="600" verticalDpi="600" orientation="landscape" r:id="rId1"/>
  <headerFooter alignWithMargins="0">
    <oddHeader xml:space="preserve">&amp;C&amp;"Arial,Bold"&amp;11Town of Cape Elizabeth
Proposed Special Funds Budget
FY 2013 </oddHeader>
  </headerFooter>
  <rowBreaks count="6" manualBreakCount="6">
    <brk id="28" max="255" man="1"/>
    <brk id="56" max="255" man="1"/>
    <brk id="77" max="255" man="1"/>
    <brk id="110" max="255" man="1"/>
    <brk id="143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michael.mcgovern</dc:creator>
  <cp:keywords/>
  <dc:description/>
  <cp:lastModifiedBy>michael.mcgovern</cp:lastModifiedBy>
  <cp:lastPrinted>2012-04-11T13:48:32Z</cp:lastPrinted>
  <dcterms:created xsi:type="dcterms:W3CDTF">2012-03-06T13:54:02Z</dcterms:created>
  <dcterms:modified xsi:type="dcterms:W3CDTF">2012-04-11T16:27:44Z</dcterms:modified>
  <cp:category/>
  <cp:version/>
  <cp:contentType/>
  <cp:contentStatus/>
</cp:coreProperties>
</file>